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updateLinks="never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G:\Notenrechner\gültig ab SJ 2023_24\"/>
    </mc:Choice>
  </mc:AlternateContent>
  <xr:revisionPtr revIDLastSave="0" documentId="13_ncr:1_{95AAE5C7-A76A-4232-A038-AC605D208BB3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EFZ" sheetId="9" r:id="rId1"/>
    <sheet name="BM" sheetId="4" r:id="rId2"/>
    <sheet name="Tabelle1" sheetId="5" state="hidden" r:id="rId3"/>
  </sheets>
  <definedNames>
    <definedName name="_xlnm.Print_Area" localSheetId="0">EFZ!$A$1:$F$56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3" i="9" l="1"/>
  <c r="B13" i="9"/>
  <c r="E17" i="9" s="1"/>
  <c r="M25" i="4" l="1"/>
  <c r="M43" i="4" s="1"/>
  <c r="E43" i="9"/>
  <c r="M39" i="4" s="1" a="1"/>
  <c r="M39" i="4" s="1"/>
  <c r="L18" i="4" l="1"/>
  <c r="P41" i="4" l="1"/>
  <c r="L15" i="4" l="1"/>
  <c r="L12" i="4"/>
  <c r="P46" i="4"/>
  <c r="P45" i="4"/>
  <c r="M58" i="4"/>
  <c r="E45" i="9"/>
  <c r="F45" i="9" s="1"/>
  <c r="E31" i="9" l="1"/>
  <c r="E46" i="9" l="1"/>
  <c r="F46" i="9" s="1"/>
  <c r="E44" i="9"/>
  <c r="F44" i="9" s="1"/>
  <c r="L16" i="4"/>
  <c r="M16" i="4" s="1"/>
  <c r="M15" i="4"/>
  <c r="L14" i="4"/>
  <c r="L13" i="4"/>
  <c r="K10" i="4"/>
  <c r="L10" i="4"/>
  <c r="K11" i="4"/>
  <c r="L11" i="4"/>
  <c r="L9" i="4"/>
  <c r="K9" i="4"/>
  <c r="O40" i="4" l="1"/>
  <c r="O44" i="4" s="1"/>
  <c r="M9" i="4"/>
  <c r="M11" i="4"/>
  <c r="M10" i="4"/>
  <c r="K18" i="4" l="1"/>
  <c r="L17" i="4"/>
  <c r="M17" i="4" s="1"/>
  <c r="K14" i="4"/>
  <c r="M14" i="4" s="1"/>
  <c r="K13" i="4"/>
  <c r="M13" i="4" s="1"/>
  <c r="K12" i="4"/>
  <c r="M12" i="4" s="1"/>
  <c r="M20" i="4" l="1"/>
  <c r="N17" i="4" l="1"/>
  <c r="N16" i="4"/>
  <c r="N15" i="4"/>
  <c r="N14" i="4"/>
  <c r="N13" i="4"/>
  <c r="N12" i="4"/>
  <c r="N9" i="4" l="1"/>
  <c r="N11" i="4"/>
  <c r="N10" i="4"/>
  <c r="N20" i="4" l="1"/>
  <c r="M28" i="4" s="1"/>
  <c r="O28" i="4" s="1"/>
  <c r="M26" i="4"/>
  <c r="O26" i="4" s="1"/>
  <c r="M27" i="4"/>
  <c r="O27" i="4" s="1"/>
  <c r="O45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<sst xmlns="http://schemas.openxmlformats.org/spreadsheetml/2006/main" count="113" uniqueCount="86">
  <si>
    <t>Tragen Sie Ihre Noten in die gelben und blauen Felder ein!</t>
  </si>
  <si>
    <t>(Berechnungen ohne Gewähr)</t>
  </si>
  <si>
    <t>Berufsmaturitäszeugnis</t>
  </si>
  <si>
    <t>Zeugnisnoten</t>
  </si>
  <si>
    <t>Prüfungsnoten</t>
  </si>
  <si>
    <t>Positionsnoten</t>
  </si>
  <si>
    <t>Fachnoten</t>
  </si>
  <si>
    <t>1. Semester</t>
  </si>
  <si>
    <t>2. Semester</t>
  </si>
  <si>
    <t>3. Semester</t>
  </si>
  <si>
    <t>4. Semester</t>
  </si>
  <si>
    <t>schriftlich</t>
  </si>
  <si>
    <t>mündlich</t>
  </si>
  <si>
    <t>Mathematik</t>
  </si>
  <si>
    <t>Gesamtnote schulischer Teil</t>
  </si>
  <si>
    <t>Rundung</t>
  </si>
  <si>
    <t>Kriterien</t>
  </si>
  <si>
    <t>Gesamtnote (Durchschnitt mindestens 4.0)</t>
  </si>
  <si>
    <t>Deutsch</t>
  </si>
  <si>
    <t>Französisch</t>
  </si>
  <si>
    <t>Englisch</t>
  </si>
  <si>
    <t>Geschichte und Politik</t>
  </si>
  <si>
    <t>Technik und Umwelt</t>
  </si>
  <si>
    <t>IDPA</t>
  </si>
  <si>
    <t>Bestehensnormen EFZ</t>
  </si>
  <si>
    <t>Bestehensnormen BM</t>
  </si>
  <si>
    <t>Fach</t>
  </si>
  <si>
    <t>5. Semester</t>
  </si>
  <si>
    <t>6. Semester</t>
  </si>
  <si>
    <t>Gewichtung</t>
  </si>
  <si>
    <t>1/9</t>
  </si>
  <si>
    <t>Schüler/in:</t>
  </si>
  <si>
    <t>Finanz- und Rechnungswesen</t>
  </si>
  <si>
    <t>Wirtschaft und Recht</t>
  </si>
  <si>
    <t>ungenügende Fachnoten (zulässig sind maximal 2 ungenügende Fachnoten)</t>
  </si>
  <si>
    <t>Notenabweichung unter 4.0 (zulässig ist eine maximale Abweichung von 2)</t>
  </si>
  <si>
    <t>Bestehensnormen Berufsmaturität</t>
  </si>
  <si>
    <t>Eidgenössisches Fähigkeitszeugnis (EFZ)</t>
  </si>
  <si>
    <t>Berufsmaturität (BM)</t>
  </si>
  <si>
    <t xml:space="preserve">Erfahrungsnoten </t>
  </si>
  <si>
    <t>Betrieblicher Kompetenznachweis 2</t>
  </si>
  <si>
    <t>Betrieblicher Kompetenznachweis 1</t>
  </si>
  <si>
    <t>üK-Kompetenznachweis 1</t>
  </si>
  <si>
    <t>üK-Kompetenznachweis 2</t>
  </si>
  <si>
    <t>Bildungs Berufliche Praxis
(Betrieb)</t>
  </si>
  <si>
    <t>Überbetriebliche Kurse
(IGKG)</t>
  </si>
  <si>
    <r>
      <rPr>
        <b/>
        <sz val="11"/>
        <color theme="1"/>
        <rFont val="Arial"/>
        <family val="2"/>
      </rPr>
      <t>Erfahrungsnote</t>
    </r>
    <r>
      <rPr>
        <sz val="11"/>
        <color theme="1"/>
        <rFont val="Arial"/>
        <family val="2"/>
      </rPr>
      <t xml:space="preserve"> (Mittelwert)
(Rundung auf halbe oder ganze Noten)</t>
    </r>
  </si>
  <si>
    <r>
      <rPr>
        <b/>
        <sz val="11"/>
        <color theme="1"/>
        <rFont val="Arial"/>
        <family val="2"/>
      </rPr>
      <t xml:space="preserve">Note </t>
    </r>
    <r>
      <rPr>
        <sz val="11"/>
        <color theme="1"/>
        <rFont val="Arial"/>
        <family val="2"/>
      </rPr>
      <t xml:space="preserve">
</t>
    </r>
    <r>
      <rPr>
        <sz val="8"/>
        <color theme="1"/>
        <rFont val="Arial"/>
        <family val="2"/>
      </rPr>
      <t>Rundung auf halbe und ganze Noten</t>
    </r>
  </si>
  <si>
    <t>HKB B</t>
  </si>
  <si>
    <t>75 Minuten schriftlich</t>
  </si>
  <si>
    <t>HKB C</t>
  </si>
  <si>
    <t>HKB D</t>
  </si>
  <si>
    <t>Fallarbeit mit Teilaufgaben</t>
  </si>
  <si>
    <t>Handlungssimulation (+ Fremdsprache)</t>
  </si>
  <si>
    <t>30 Minuten mündlich</t>
  </si>
  <si>
    <t>Gesprächsanalyse und Rollenspiele</t>
  </si>
  <si>
    <t>HKB E (IKT)</t>
  </si>
  <si>
    <t>geleitete Fallarbeit</t>
  </si>
  <si>
    <t>Dauer und Form</t>
  </si>
  <si>
    <t>Inhalt</t>
  </si>
  <si>
    <t>Handlungskompetenzbereich</t>
  </si>
  <si>
    <t>brachenspezifisch geleitete Fallarbeit</t>
  </si>
  <si>
    <t>Praktische Arbeit</t>
  </si>
  <si>
    <t>50 Minuten mündlich</t>
  </si>
  <si>
    <t>Gewichtung QV</t>
  </si>
  <si>
    <r>
      <t xml:space="preserve">Gewichtung QV
</t>
    </r>
    <r>
      <rPr>
        <sz val="11"/>
        <color theme="1"/>
        <rFont val="Arial"/>
        <family val="2"/>
      </rPr>
      <t>plus Fallnote</t>
    </r>
  </si>
  <si>
    <t>Praktische Arbeit (betriebliche Abschlussprüfung)</t>
  </si>
  <si>
    <t>Bestehensnormen eidg. Fähigkeitszeugnis</t>
  </si>
  <si>
    <t>Abschlussprüfungen in Berufskenntnisse (schulische Abschlussprüfungen)</t>
  </si>
  <si>
    <t>GESAMTÜBERSICHT ABSCHLÜSSE</t>
  </si>
  <si>
    <t xml:space="preserve">  Schüler/in:    </t>
  </si>
  <si>
    <r>
      <rPr>
        <b/>
        <sz val="14"/>
        <color theme="1"/>
        <rFont val="Arial"/>
        <family val="2"/>
      </rPr>
      <t>Erfahrungsnote gesamt</t>
    </r>
    <r>
      <rPr>
        <b/>
        <sz val="11"/>
        <color theme="1"/>
        <rFont val="Arial"/>
        <family val="2"/>
      </rPr>
      <t xml:space="preserve"> 
</t>
    </r>
    <r>
      <rPr>
        <sz val="10"/>
        <color theme="1"/>
        <rFont val="Arial"/>
        <family val="2"/>
      </rPr>
      <t>(Mittel aus der Summe und Gewichtung der beiden Erfahrungsnotenbereiche, gerundet auf eine Dezimalstelle)</t>
    </r>
  </si>
  <si>
    <r>
      <rPr>
        <b/>
        <sz val="14"/>
        <color theme="1"/>
        <rFont val="Arial"/>
        <family val="2"/>
      </rPr>
      <t>Berufskenntnis gesamt</t>
    </r>
    <r>
      <rPr>
        <b/>
        <sz val="11"/>
        <color theme="1"/>
        <rFont val="Arial"/>
        <family val="2"/>
      </rPr>
      <t xml:space="preserve"> 
</t>
    </r>
    <r>
      <rPr>
        <sz val="10"/>
        <color theme="1"/>
        <rFont val="Arial"/>
        <family val="2"/>
      </rPr>
      <t>(Mittel aus der Summe und Gewichtung der vier Qualifikationsbereiche, gerundet auf eine Dezimalstelle)</t>
    </r>
  </si>
  <si>
    <t>Kauffrau / Kaufmann</t>
  </si>
  <si>
    <t>Das Qualifikationsverfahren EFZ kann maximal zwei Mal wiederholt werden. Es müssen nur die nicht bestandenen Qualifikationsbereiche wiederholt werden.</t>
  </si>
  <si>
    <t>Das Qualifikationsverfahren BM kann maximal einmal Mal wiederholt werden. Es müssen nur die nicht bestandenen Fächer wiederholt werden.</t>
  </si>
  <si>
    <t>HMS 2023 KSH, KEN, KBW</t>
  </si>
  <si>
    <t>(vgl. Tabellenblatt EFZ)</t>
  </si>
  <si>
    <t>BM bestanden</t>
  </si>
  <si>
    <t>EFZ bestanden (schulische und betriebliche Teile)</t>
  </si>
  <si>
    <r>
      <t xml:space="preserve">IDAF
</t>
    </r>
    <r>
      <rPr>
        <sz val="11"/>
        <rFont val="Arial"/>
        <family val="2"/>
      </rPr>
      <t>(2 IDAF-Noten [D/GuP und TuU/WR])</t>
    </r>
  </si>
  <si>
    <r>
      <t xml:space="preserve">Position 1
</t>
    </r>
    <r>
      <rPr>
        <sz val="10"/>
        <color theme="1"/>
        <rFont val="Arial"/>
        <family val="2"/>
      </rPr>
      <t>(Prüfungsnote)</t>
    </r>
  </si>
  <si>
    <r>
      <t xml:space="preserve">Position 2
</t>
    </r>
    <r>
      <rPr>
        <sz val="10"/>
        <color theme="1"/>
        <rFont val="Arial"/>
        <family val="2"/>
      </rPr>
      <t>(Erfahrungsnote)</t>
    </r>
  </si>
  <si>
    <t>Schulische und betriebliche Teile bestanden</t>
  </si>
  <si>
    <t>Praktische Arbeit (Note mindestens 4.0)</t>
  </si>
  <si>
    <t>Berufskenntnisse (Note mindestens 4.0)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</si>
</sst>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6" x14ac:knownFonts="1">
    <font>
      <sz val="11"/>
      <color theme="1"/>
      <name val="Calibri"/>
      <family val="2"/>
      <scheme val="minor"/>
    </font>
    <font>
      <b/>
      <sz val="2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0"/>
      <color theme="1"/>
      <name val="Calibri"/>
      <family val="2"/>
      <scheme val="minor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1"/>
      <name val="Arial"/>
      <family val="2"/>
    </font>
    <font>
      <sz val="11"/>
      <color theme="0"/>
      <name val="Calibri"/>
      <family val="2"/>
      <scheme val="minor"/>
    </font>
    <font>
      <sz val="20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59999389629810485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5">
    <xf numFmtId="0" fontId="0" fillId="0" borderId="0" xfId="0"/>
    <xf numFmtId="0" fontId="1" fillId="2" borderId="0" xfId="0" applyFont="1" applyFill="1" applyAlignment="1">
      <alignment vertical="top"/>
    </xf>
    <xf numFmtId="0" fontId="0" fillId="2" borderId="0" xfId="0" applyFill="1" applyAlignment="1">
      <alignment horizontal="right"/>
    </xf>
    <xf numFmtId="0" fontId="0" fillId="2" borderId="0" xfId="0" applyFill="1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left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2" fillId="2" borderId="0" xfId="0" applyFont="1" applyFill="1" applyAlignment="1">
      <alignment vertical="top"/>
    </xf>
    <xf numFmtId="0" fontId="3" fillId="0" borderId="0" xfId="0" applyFont="1" applyAlignment="1">
      <alignment vertical="top"/>
    </xf>
    <xf numFmtId="0" fontId="4" fillId="2" borderId="0" xfId="0" applyFont="1" applyFill="1" applyAlignment="1">
      <alignment horizontal="left"/>
    </xf>
    <xf numFmtId="0" fontId="0" fillId="0" borderId="0" xfId="0" applyAlignment="1">
      <alignment horizontal="center"/>
    </xf>
    <xf numFmtId="0" fontId="3" fillId="0" borderId="6" xfId="0" applyFont="1" applyBorder="1" applyAlignment="1">
      <alignment horizontal="center" textRotation="90"/>
    </xf>
    <xf numFmtId="0" fontId="3" fillId="0" borderId="7" xfId="0" applyFont="1" applyBorder="1" applyAlignment="1">
      <alignment horizontal="center" textRotation="90"/>
    </xf>
    <xf numFmtId="0" fontId="3" fillId="2" borderId="0" xfId="0" applyFont="1" applyFill="1" applyAlignment="1">
      <alignment horizontal="center" textRotation="90"/>
    </xf>
    <xf numFmtId="164" fontId="0" fillId="2" borderId="0" xfId="0" applyNumberForma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2" borderId="0" xfId="0" applyFont="1" applyFill="1" applyAlignment="1">
      <alignment vertical="center" wrapText="1"/>
    </xf>
    <xf numFmtId="164" fontId="0" fillId="2" borderId="0" xfId="0" applyNumberFormat="1" applyFill="1" applyAlignment="1">
      <alignment horizontal="left" vertical="center"/>
    </xf>
    <xf numFmtId="0" fontId="0" fillId="2" borderId="13" xfId="0" applyFill="1" applyBorder="1" applyAlignment="1">
      <alignment horizontal="center"/>
    </xf>
    <xf numFmtId="164" fontId="3" fillId="2" borderId="13" xfId="0" applyNumberFormat="1" applyFont="1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0" borderId="0" xfId="0" applyAlignment="1">
      <alignment horizontal="left"/>
    </xf>
    <xf numFmtId="164" fontId="0" fillId="0" borderId="0" xfId="0" applyNumberFormat="1" applyAlignment="1">
      <alignment horizontal="center" vertical="center"/>
    </xf>
    <xf numFmtId="0" fontId="1" fillId="2" borderId="0" xfId="0" applyFont="1" applyFill="1" applyAlignment="1">
      <alignment horizontal="left" vertical="top"/>
    </xf>
    <xf numFmtId="0" fontId="1" fillId="5" borderId="0" xfId="0" applyFont="1" applyFill="1" applyAlignment="1" applyProtection="1">
      <alignment horizontal="left" vertical="top"/>
      <protection locked="0"/>
    </xf>
    <xf numFmtId="9" fontId="0" fillId="0" borderId="0" xfId="0" applyNumberFormat="1"/>
    <xf numFmtId="0" fontId="7" fillId="0" borderId="0" xfId="0" applyFont="1"/>
    <xf numFmtId="0" fontId="8" fillId="0" borderId="0" xfId="0" applyFont="1" applyAlignment="1">
      <alignment wrapText="1"/>
    </xf>
    <xf numFmtId="0" fontId="7" fillId="0" borderId="0" xfId="0" applyFont="1" applyAlignment="1">
      <alignment wrapText="1"/>
    </xf>
    <xf numFmtId="9" fontId="7" fillId="0" borderId="0" xfId="0" applyNumberFormat="1" applyFont="1"/>
    <xf numFmtId="164" fontId="5" fillId="2" borderId="0" xfId="0" applyNumberFormat="1" applyFont="1" applyFill="1" applyAlignment="1">
      <alignment horizontal="left" vertical="center"/>
    </xf>
    <xf numFmtId="0" fontId="8" fillId="0" borderId="0" xfId="0" applyFont="1"/>
    <xf numFmtId="0" fontId="11" fillId="0" borderId="0" xfId="0" applyFont="1"/>
    <xf numFmtId="0" fontId="8" fillId="0" borderId="0" xfId="0" applyFont="1" applyAlignment="1">
      <alignment horizontal="center"/>
    </xf>
    <xf numFmtId="9" fontId="7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0" fontId="7" fillId="0" borderId="0" xfId="0" applyFont="1" applyAlignment="1">
      <alignment horizontal="center" wrapText="1"/>
    </xf>
    <xf numFmtId="9" fontId="8" fillId="10" borderId="0" xfId="0" applyNumberFormat="1" applyFont="1" applyFill="1" applyAlignment="1">
      <alignment horizontal="center"/>
    </xf>
    <xf numFmtId="9" fontId="7" fillId="10" borderId="0" xfId="0" applyNumberFormat="1" applyFont="1" applyFill="1" applyAlignment="1">
      <alignment horizontal="center"/>
    </xf>
    <xf numFmtId="9" fontId="8" fillId="10" borderId="0" xfId="0" applyNumberFormat="1" applyFont="1" applyFill="1" applyAlignment="1">
      <alignment horizontal="center" wrapText="1"/>
    </xf>
    <xf numFmtId="0" fontId="7" fillId="2" borderId="13" xfId="0" applyFont="1" applyFill="1" applyBorder="1" applyAlignment="1">
      <alignment horizontal="left"/>
    </xf>
    <xf numFmtId="0" fontId="7" fillId="2" borderId="14" xfId="0" applyFont="1" applyFill="1" applyBorder="1" applyAlignment="1">
      <alignment horizontal="left"/>
    </xf>
    <xf numFmtId="0" fontId="4" fillId="2" borderId="0" xfId="0" applyFont="1" applyFill="1" applyAlignment="1">
      <alignment vertical="center" wrapText="1"/>
    </xf>
    <xf numFmtId="0" fontId="7" fillId="2" borderId="0" xfId="0" applyFont="1" applyFill="1" applyAlignment="1">
      <alignment horizontal="left"/>
    </xf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" fillId="2" borderId="0" xfId="0" applyFont="1" applyFill="1" applyAlignment="1">
      <alignment horizontal="right" vertical="top"/>
    </xf>
    <xf numFmtId="0" fontId="0" fillId="5" borderId="0" xfId="0" applyFill="1"/>
    <xf numFmtId="9" fontId="7" fillId="10" borderId="0" xfId="0" applyNumberFormat="1" applyFont="1" applyFill="1" applyAlignment="1">
      <alignment horizontal="center" vertical="center"/>
    </xf>
    <xf numFmtId="164" fontId="8" fillId="8" borderId="0" xfId="0" applyNumberFormat="1" applyFont="1" applyFill="1" applyAlignment="1">
      <alignment horizontal="center" vertical="center"/>
    </xf>
    <xf numFmtId="164" fontId="0" fillId="2" borderId="0" xfId="0" applyNumberFormat="1" applyFill="1" applyAlignment="1">
      <alignment vertical="center"/>
    </xf>
    <xf numFmtId="0" fontId="0" fillId="0" borderId="16" xfId="0" applyBorder="1" applyAlignment="1">
      <alignment horizontal="center" vertical="top"/>
    </xf>
    <xf numFmtId="0" fontId="4" fillId="0" borderId="8" xfId="0" applyFont="1" applyBorder="1" applyAlignment="1">
      <alignment vertical="center" wrapText="1"/>
    </xf>
    <xf numFmtId="0" fontId="4" fillId="0" borderId="19" xfId="0" applyFont="1" applyBorder="1" applyAlignment="1">
      <alignment vertical="center" wrapText="1"/>
    </xf>
    <xf numFmtId="164" fontId="7" fillId="5" borderId="6" xfId="0" applyNumberFormat="1" applyFont="1" applyFill="1" applyBorder="1" applyAlignment="1" applyProtection="1">
      <alignment horizontal="center" vertical="center"/>
      <protection locked="0"/>
    </xf>
    <xf numFmtId="164" fontId="7" fillId="6" borderId="6" xfId="0" applyNumberFormat="1" applyFont="1" applyFill="1" applyBorder="1" applyAlignment="1" applyProtection="1">
      <alignment horizontal="center" vertical="center"/>
      <protection locked="0"/>
    </xf>
    <xf numFmtId="164" fontId="7" fillId="3" borderId="7" xfId="0" applyNumberFormat="1" applyFont="1" applyFill="1" applyBorder="1" applyAlignment="1">
      <alignment horizontal="center" vertical="center"/>
    </xf>
    <xf numFmtId="164" fontId="7" fillId="3" borderId="6" xfId="0" applyNumberFormat="1" applyFont="1" applyFill="1" applyBorder="1" applyAlignment="1">
      <alignment horizontal="center" vertical="center"/>
    </xf>
    <xf numFmtId="164" fontId="7" fillId="4" borderId="8" xfId="0" applyNumberFormat="1" applyFont="1" applyFill="1" applyBorder="1" applyAlignment="1">
      <alignment horizontal="center" vertical="center"/>
    </xf>
    <xf numFmtId="164" fontId="7" fillId="4" borderId="6" xfId="0" applyNumberFormat="1" applyFont="1" applyFill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3" borderId="8" xfId="0" applyNumberFormat="1" applyFont="1" applyFill="1" applyBorder="1" applyAlignment="1">
      <alignment horizontal="center" vertical="center"/>
    </xf>
    <xf numFmtId="0" fontId="7" fillId="0" borderId="6" xfId="0" applyFont="1" applyBorder="1" applyAlignment="1">
      <alignment horizontal="center" textRotation="90"/>
    </xf>
    <xf numFmtId="0" fontId="7" fillId="0" borderId="8" xfId="0" applyFont="1" applyBorder="1" applyAlignment="1">
      <alignment horizontal="center" textRotation="90" wrapText="1"/>
    </xf>
    <xf numFmtId="0" fontId="7" fillId="0" borderId="6" xfId="0" applyFont="1" applyBorder="1" applyAlignment="1">
      <alignment horizontal="center" textRotation="90" wrapText="1"/>
    </xf>
    <xf numFmtId="16" fontId="7" fillId="0" borderId="6" xfId="0" quotePrefix="1" applyNumberFormat="1" applyFont="1" applyBorder="1" applyAlignment="1">
      <alignment horizontal="center" vertical="center"/>
    </xf>
    <xf numFmtId="0" fontId="4" fillId="0" borderId="10" xfId="0" applyFont="1" applyBorder="1" applyAlignment="1">
      <alignment horizontal="right" vertical="center" wrapText="1"/>
    </xf>
    <xf numFmtId="0" fontId="7" fillId="2" borderId="13" xfId="0" applyFont="1" applyFill="1" applyBorder="1"/>
    <xf numFmtId="0" fontId="7" fillId="2" borderId="14" xfId="0" applyFont="1" applyFill="1" applyBorder="1"/>
    <xf numFmtId="164" fontId="4" fillId="2" borderId="13" xfId="0" applyNumberFormat="1" applyFont="1" applyFill="1" applyBorder="1" applyAlignment="1">
      <alignment horizontal="center"/>
    </xf>
    <xf numFmtId="1" fontId="4" fillId="2" borderId="14" xfId="0" applyNumberFormat="1" applyFont="1" applyFill="1" applyBorder="1" applyAlignment="1">
      <alignment horizontal="center"/>
    </xf>
    <xf numFmtId="164" fontId="4" fillId="2" borderId="14" xfId="0" applyNumberFormat="1" applyFont="1" applyFill="1" applyBorder="1" applyAlignment="1">
      <alignment horizontal="center"/>
    </xf>
    <xf numFmtId="0" fontId="7" fillId="2" borderId="0" xfId="0" applyFont="1" applyFill="1"/>
    <xf numFmtId="164" fontId="7" fillId="2" borderId="13" xfId="0" applyNumberFormat="1" applyFont="1" applyFill="1" applyBorder="1" applyAlignment="1">
      <alignment horizontal="left" vertical="center"/>
    </xf>
    <xf numFmtId="0" fontId="7" fillId="0" borderId="0" xfId="0" applyFont="1" applyAlignment="1">
      <alignment horizontal="left"/>
    </xf>
    <xf numFmtId="164" fontId="7" fillId="2" borderId="0" xfId="0" applyNumberFormat="1" applyFont="1" applyFill="1" applyAlignment="1">
      <alignment vertical="center"/>
    </xf>
    <xf numFmtId="0" fontId="7" fillId="2" borderId="13" xfId="0" applyFont="1" applyFill="1" applyBorder="1" applyAlignment="1">
      <alignment horizontal="center"/>
    </xf>
    <xf numFmtId="0" fontId="7" fillId="2" borderId="14" xfId="0" applyFont="1" applyFill="1" applyBorder="1" applyAlignment="1">
      <alignment horizontal="center"/>
    </xf>
    <xf numFmtId="164" fontId="7" fillId="2" borderId="0" xfId="0" applyNumberFormat="1" applyFont="1" applyFill="1" applyAlignment="1">
      <alignment horizontal="center" vertical="center"/>
    </xf>
    <xf numFmtId="164" fontId="7" fillId="7" borderId="0" xfId="0" applyNumberFormat="1" applyFont="1" applyFill="1" applyAlignment="1" applyProtection="1">
      <alignment horizontal="center"/>
      <protection locked="0"/>
    </xf>
    <xf numFmtId="164" fontId="8" fillId="7" borderId="0" xfId="0" applyNumberFormat="1" applyFont="1" applyFill="1" applyAlignment="1" applyProtection="1">
      <alignment horizontal="center"/>
      <protection locked="0"/>
    </xf>
    <xf numFmtId="164" fontId="8" fillId="11" borderId="0" xfId="0" applyNumberFormat="1" applyFont="1" applyFill="1" applyAlignment="1">
      <alignment horizontal="center" vertical="center"/>
    </xf>
    <xf numFmtId="0" fontId="14" fillId="0" borderId="0" xfId="0" applyFont="1"/>
    <xf numFmtId="0" fontId="15" fillId="5" borderId="0" xfId="0" applyFont="1" applyFill="1" applyProtection="1">
      <protection locked="0"/>
    </xf>
    <xf numFmtId="0" fontId="6" fillId="9" borderId="0" xfId="0" applyFont="1" applyFill="1" applyAlignment="1">
      <alignment vertical="center"/>
    </xf>
    <xf numFmtId="0" fontId="0" fillId="0" borderId="0" xfId="0" applyAlignment="1">
      <alignment vertical="center"/>
    </xf>
    <xf numFmtId="164" fontId="7" fillId="2" borderId="0" xfId="0" applyNumberFormat="1" applyFont="1" applyFill="1" applyAlignment="1">
      <alignment horizontal="left" vertical="center"/>
    </xf>
    <xf numFmtId="0" fontId="7" fillId="0" borderId="0" xfId="0" applyFont="1"/>
    <xf numFmtId="0" fontId="8" fillId="0" borderId="0" xfId="0" applyFont="1" applyAlignment="1">
      <alignment wrapText="1"/>
    </xf>
    <xf numFmtId="164" fontId="0" fillId="3" borderId="2" xfId="0" applyNumberFormat="1" applyFill="1" applyBorder="1" applyAlignment="1">
      <alignment horizontal="center" vertical="center"/>
    </xf>
    <xf numFmtId="164" fontId="0" fillId="3" borderId="3" xfId="0" applyNumberFormat="1" applyFill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164" fontId="0" fillId="3" borderId="23" xfId="0" applyNumberFormat="1" applyFill="1" applyBorder="1" applyAlignment="1">
      <alignment horizontal="center" vertical="center"/>
    </xf>
    <xf numFmtId="164" fontId="0" fillId="3" borderId="14" xfId="0" applyNumberFormat="1" applyFill="1" applyBorder="1" applyAlignment="1">
      <alignment horizontal="center" vertical="center"/>
    </xf>
    <xf numFmtId="164" fontId="0" fillId="3" borderId="24" xfId="0" applyNumberForma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/>
    </xf>
    <xf numFmtId="0" fontId="3" fillId="2" borderId="18" xfId="0" applyFont="1" applyFill="1" applyBorder="1" applyAlignment="1">
      <alignment horizontal="center"/>
    </xf>
    <xf numFmtId="164" fontId="0" fillId="0" borderId="2" xfId="0" applyNumberFormat="1" applyBorder="1" applyAlignment="1">
      <alignment horizontal="center" vertical="center"/>
    </xf>
    <xf numFmtId="164" fontId="0" fillId="0" borderId="14" xfId="0" applyNumberFormat="1" applyBorder="1" applyAlignment="1">
      <alignment horizontal="center" vertical="center"/>
    </xf>
    <xf numFmtId="164" fontId="0" fillId="0" borderId="24" xfId="0" applyNumberFormat="1" applyBorder="1" applyAlignment="1">
      <alignment horizontal="center" vertical="center"/>
    </xf>
    <xf numFmtId="164" fontId="4" fillId="0" borderId="21" xfId="0" applyNumberFormat="1" applyFont="1" applyBorder="1" applyAlignment="1">
      <alignment horizontal="center" vertical="center"/>
    </xf>
    <xf numFmtId="164" fontId="4" fillId="0" borderId="22" xfId="0" applyNumberFormat="1" applyFont="1" applyBorder="1" applyAlignment="1">
      <alignment horizontal="center" vertical="center"/>
    </xf>
    <xf numFmtId="164" fontId="4" fillId="0" borderId="20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16" fontId="7" fillId="0" borderId="6" xfId="0" quotePrefix="1" applyNumberFormat="1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4" fillId="0" borderId="1" xfId="0" applyFont="1" applyBorder="1" applyAlignment="1">
      <alignment vertical="top"/>
    </xf>
    <xf numFmtId="0" fontId="0" fillId="0" borderId="5" xfId="0" applyBorder="1" applyAlignment="1">
      <alignment vertical="top"/>
    </xf>
    <xf numFmtId="0" fontId="4" fillId="0" borderId="15" xfId="0" applyFont="1" applyBorder="1" applyAlignment="1">
      <alignment horizontal="center" vertical="top"/>
    </xf>
    <xf numFmtId="0" fontId="0" fillId="0" borderId="16" xfId="0" applyBorder="1" applyAlignment="1">
      <alignment horizontal="center" vertical="top"/>
    </xf>
    <xf numFmtId="0" fontId="0" fillId="0" borderId="17" xfId="0" applyBorder="1" applyAlignment="1">
      <alignment horizontal="center" vertical="top"/>
    </xf>
    <xf numFmtId="0" fontId="0" fillId="0" borderId="18" xfId="0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 textRotation="90"/>
    </xf>
    <xf numFmtId="0" fontId="0" fillId="0" borderId="9" xfId="0" applyBorder="1"/>
    <xf numFmtId="164" fontId="7" fillId="0" borderId="4" xfId="0" applyNumberFormat="1" applyFont="1" applyBorder="1" applyAlignment="1">
      <alignment horizontal="center" vertical="center"/>
    </xf>
    <xf numFmtId="164" fontId="7" fillId="0" borderId="9" xfId="0" applyNumberFormat="1" applyFont="1" applyBorder="1" applyAlignment="1">
      <alignment horizontal="center" vertical="center"/>
    </xf>
  </cellXfs>
  <cellStyles count="1">
    <cellStyle name="Standard" xfId="0" builtinId="0"/>
  </cellStyles>
  <dxfs count="23"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indexed="45"/>
        </patternFill>
      </fill>
    </dxf>
    <dxf>
      <fill>
        <patternFill>
          <bgColor indexed="42"/>
        </patternFill>
      </fill>
    </dxf>
    <dxf>
      <fill>
        <patternFill>
          <bgColor rgb="FFFF99CC"/>
        </patternFill>
      </fill>
    </dxf>
    <dxf>
      <fill>
        <patternFill>
          <bgColor rgb="FFCCFFCC"/>
        </patternFill>
      </fill>
    </dxf>
    <dxf>
      <fill>
        <patternFill>
          <bgColor rgb="FFFF99CC"/>
        </patternFill>
      </fill>
    </dxf>
    <dxf>
      <fill>
        <patternFill>
          <bgColor rgb="FFCCFFCC"/>
        </patternFill>
      </fill>
    </dxf>
    <dxf>
      <fill>
        <patternFill>
          <bgColor indexed="45"/>
        </patternFill>
      </fill>
    </dxf>
    <dxf>
      <fill>
        <patternFill>
          <bgColor indexed="42"/>
        </patternFill>
      </fill>
    </dxf>
    <dxf>
      <fill>
        <patternFill>
          <bgColor indexed="45"/>
        </patternFill>
      </fill>
    </dxf>
    <dxf>
      <fill>
        <patternFill>
          <bgColor indexed="42"/>
        </patternFill>
      </fill>
    </dxf>
    <dxf>
      <fill>
        <patternFill>
          <bgColor indexed="45"/>
        </patternFill>
      </fill>
    </dxf>
    <dxf>
      <fill>
        <patternFill>
          <bgColor indexed="42"/>
        </patternFill>
      </fill>
    </dxf>
    <dxf>
      <font>
        <color theme="1"/>
      </font>
      <fill>
        <gradientFill degree="90">
          <stop position="0">
            <color rgb="FFFF99CC"/>
          </stop>
          <stop position="1">
            <color rgb="FFFF99CC"/>
          </stop>
        </gradientFill>
      </fill>
    </dxf>
    <dxf>
      <fill>
        <patternFill>
          <bgColor theme="0"/>
        </patternFill>
      </fill>
    </dxf>
    <dxf>
      <fill>
        <patternFill>
          <bgColor indexed="45"/>
        </patternFill>
      </fill>
    </dxf>
    <dxf>
      <fill>
        <patternFill>
          <bgColor indexed="42"/>
        </patternFill>
      </fill>
    </dxf>
    <dxf>
      <fill>
        <patternFill>
          <bgColor rgb="FFFF99CC"/>
        </patternFill>
      </fill>
    </dxf>
  </dxfs>
  <tableStyles count="0" defaultTableStyle="TableStyleMedium2" defaultPivotStyle="PivotStyleLight16"/>
  <colors>
    <mruColors>
      <color rgb="FFFF99CC"/>
      <color rgb="FFFFFFCC"/>
      <color rgb="FFFFFF99"/>
      <color rgb="FFCCFFCC"/>
      <color rgb="FFFF66CC"/>
      <color rgb="FFF4DAF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BF80C-6669-4525-8B15-0F3CF0D6499C}">
  <sheetPr>
    <pageSetUpPr fitToPage="1"/>
  </sheetPr>
  <dimension ref="A1:T50"/>
  <sheetViews>
    <sheetView workbookViewId="0">
      <selection activeCell="E1" sqref="E1"/>
    </sheetView>
  </sheetViews>
  <sheetFormatPr baseColWidth="10" defaultRowHeight="15" x14ac:dyDescent="0.25"/>
  <cols>
    <col min="1" max="1" width="41.5703125" customWidth="1"/>
    <col min="2" max="2" width="26.5703125" customWidth="1"/>
    <col min="3" max="3" width="5.5703125" customWidth="1"/>
    <col min="4" max="4" width="37.5703125" customWidth="1"/>
    <col min="5" max="5" width="26.5703125" customWidth="1"/>
    <col min="6" max="6" width="17.28515625" customWidth="1"/>
    <col min="8" max="13" width="8.7109375" customWidth="1"/>
  </cols>
  <sheetData>
    <row r="1" spans="1:20" ht="26.25" x14ac:dyDescent="0.35">
      <c r="A1" s="1" t="s">
        <v>76</v>
      </c>
      <c r="B1" s="2"/>
      <c r="C1" s="2"/>
      <c r="D1" s="49" t="s">
        <v>70</v>
      </c>
      <c r="E1" s="86"/>
      <c r="F1" s="50"/>
    </row>
    <row r="2" spans="1:20" ht="9.75" customHeight="1" x14ac:dyDescent="0.25">
      <c r="A2" s="1"/>
      <c r="B2" s="2"/>
      <c r="C2" s="2"/>
      <c r="D2" s="3"/>
      <c r="E2" s="3"/>
      <c r="F2" s="3"/>
      <c r="G2" s="3"/>
      <c r="H2" s="3"/>
      <c r="I2" s="4"/>
      <c r="J2" s="4"/>
      <c r="K2" s="4"/>
      <c r="L2" s="5"/>
      <c r="M2" s="5"/>
      <c r="N2" s="5"/>
      <c r="O2" s="6"/>
      <c r="P2" s="6"/>
      <c r="Q2" s="7"/>
      <c r="R2" s="4"/>
      <c r="S2" s="4"/>
      <c r="T2" s="4"/>
    </row>
    <row r="3" spans="1:20" ht="26.25" x14ac:dyDescent="0.25">
      <c r="A3" s="1" t="s">
        <v>37</v>
      </c>
      <c r="B3" s="2"/>
      <c r="C3" s="2"/>
      <c r="D3" s="3"/>
      <c r="E3" s="3"/>
      <c r="F3" s="3"/>
      <c r="G3" s="3"/>
      <c r="H3" s="3"/>
      <c r="I3" s="4"/>
      <c r="J3" s="4"/>
      <c r="K3" s="4"/>
      <c r="L3" s="5"/>
      <c r="M3" s="5"/>
      <c r="N3" s="5"/>
      <c r="O3" s="6"/>
      <c r="P3" s="6"/>
      <c r="Q3" s="7"/>
      <c r="R3" s="4"/>
      <c r="S3" s="4"/>
      <c r="T3" s="4"/>
    </row>
    <row r="4" spans="1:20" x14ac:dyDescent="0.25">
      <c r="A4" s="8"/>
      <c r="B4" s="3"/>
      <c r="C4" s="3"/>
      <c r="D4" s="3"/>
      <c r="E4" s="3"/>
      <c r="F4" s="3"/>
      <c r="G4" s="3"/>
      <c r="H4" s="3"/>
      <c r="I4" s="4"/>
      <c r="J4" s="4"/>
      <c r="K4" s="4"/>
      <c r="L4" s="5"/>
      <c r="M4" s="5"/>
      <c r="N4" s="5"/>
      <c r="O4" s="4"/>
      <c r="P4" s="4"/>
      <c r="Q4" s="5"/>
    </row>
    <row r="5" spans="1:20" x14ac:dyDescent="0.25">
      <c r="F5" s="2" t="s">
        <v>1</v>
      </c>
    </row>
    <row r="7" spans="1:20" x14ac:dyDescent="0.25">
      <c r="A7" s="87" t="s">
        <v>39</v>
      </c>
      <c r="B7" s="88"/>
      <c r="C7" s="88"/>
      <c r="D7" s="88"/>
      <c r="E7" s="88"/>
      <c r="F7" s="88"/>
    </row>
    <row r="8" spans="1:20" x14ac:dyDescent="0.25">
      <c r="A8" s="88"/>
      <c r="B8" s="88"/>
      <c r="C8" s="88"/>
      <c r="D8" s="88"/>
      <c r="E8" s="88"/>
      <c r="F8" s="88"/>
    </row>
    <row r="10" spans="1:20" ht="30" customHeight="1" x14ac:dyDescent="0.25">
      <c r="A10" s="28" t="s">
        <v>44</v>
      </c>
      <c r="B10" s="37" t="s">
        <v>47</v>
      </c>
      <c r="C10" s="29"/>
      <c r="D10" s="28" t="s">
        <v>45</v>
      </c>
      <c r="E10" s="37" t="s">
        <v>47</v>
      </c>
    </row>
    <row r="11" spans="1:20" x14ac:dyDescent="0.25">
      <c r="A11" s="27" t="s">
        <v>41</v>
      </c>
      <c r="B11" s="82">
        <v>3</v>
      </c>
      <c r="C11" s="27"/>
      <c r="D11" s="27" t="s">
        <v>42</v>
      </c>
      <c r="E11" s="82">
        <v>4.5</v>
      </c>
      <c r="K11" s="85">
        <v>1</v>
      </c>
    </row>
    <row r="12" spans="1:20" x14ac:dyDescent="0.25">
      <c r="A12" s="27" t="s">
        <v>40</v>
      </c>
      <c r="B12" s="82">
        <v>3.5</v>
      </c>
      <c r="C12" s="27"/>
      <c r="D12" s="27" t="s">
        <v>43</v>
      </c>
      <c r="E12" s="82">
        <v>5</v>
      </c>
      <c r="K12" s="85">
        <v>1.5</v>
      </c>
    </row>
    <row r="13" spans="1:20" ht="30" x14ac:dyDescent="0.25">
      <c r="A13" s="29" t="s">
        <v>46</v>
      </c>
      <c r="B13" s="84">
        <f>ROUND(AVERAGE(B11,B12)*2,0)/2</f>
        <v>3.5</v>
      </c>
      <c r="C13" s="27"/>
      <c r="D13" s="29" t="s">
        <v>46</v>
      </c>
      <c r="E13" s="84">
        <f>ROUND(AVERAGE(E11,E12)*2,0)/2</f>
        <v>5</v>
      </c>
      <c r="K13" s="85">
        <v>2</v>
      </c>
    </row>
    <row r="14" spans="1:20" x14ac:dyDescent="0.25">
      <c r="A14" s="29" t="s">
        <v>29</v>
      </c>
      <c r="B14" s="35">
        <v>0.5</v>
      </c>
      <c r="C14" s="30"/>
      <c r="D14" s="29" t="s">
        <v>29</v>
      </c>
      <c r="E14" s="35">
        <v>0.5</v>
      </c>
      <c r="F14" s="26"/>
      <c r="K14" s="85">
        <v>2.5</v>
      </c>
    </row>
    <row r="15" spans="1:20" x14ac:dyDescent="0.25">
      <c r="A15" s="27"/>
      <c r="B15" s="27"/>
      <c r="C15" s="27"/>
      <c r="D15" s="27"/>
      <c r="E15" s="27"/>
      <c r="K15" s="85">
        <v>3</v>
      </c>
    </row>
    <row r="16" spans="1:20" x14ac:dyDescent="0.25">
      <c r="A16" s="27"/>
      <c r="B16" s="27"/>
      <c r="C16" s="27"/>
      <c r="D16" s="27"/>
      <c r="E16" s="27"/>
      <c r="F16" s="38" t="s">
        <v>64</v>
      </c>
      <c r="K16" s="85">
        <v>3.5</v>
      </c>
    </row>
    <row r="17" spans="1:11" ht="33.75" customHeight="1" x14ac:dyDescent="0.25">
      <c r="A17" s="91" t="s">
        <v>71</v>
      </c>
      <c r="B17" s="91"/>
      <c r="C17" s="91"/>
      <c r="D17" s="91"/>
      <c r="E17" s="52">
        <f>ROUND(AVERAGE(B13,E13),1)</f>
        <v>4.3</v>
      </c>
      <c r="F17" s="51">
        <v>0.4</v>
      </c>
      <c r="K17" s="85">
        <v>4</v>
      </c>
    </row>
    <row r="18" spans="1:11" x14ac:dyDescent="0.25">
      <c r="K18" s="85">
        <v>4.5</v>
      </c>
    </row>
    <row r="19" spans="1:11" x14ac:dyDescent="0.25">
      <c r="K19" s="85">
        <v>5</v>
      </c>
    </row>
    <row r="20" spans="1:11" x14ac:dyDescent="0.25">
      <c r="K20" s="85">
        <v>5.5</v>
      </c>
    </row>
    <row r="21" spans="1:11" x14ac:dyDescent="0.25">
      <c r="A21" s="87" t="s">
        <v>68</v>
      </c>
      <c r="B21" s="88"/>
      <c r="C21" s="88"/>
      <c r="D21" s="88"/>
      <c r="E21" s="88"/>
      <c r="F21" s="88"/>
      <c r="K21" s="85">
        <v>6</v>
      </c>
    </row>
    <row r="22" spans="1:11" x14ac:dyDescent="0.25">
      <c r="A22" s="88"/>
      <c r="B22" s="88"/>
      <c r="C22" s="88"/>
      <c r="D22" s="88"/>
      <c r="E22" s="88"/>
      <c r="F22" s="88"/>
    </row>
    <row r="23" spans="1:11" ht="14.45" customHeight="1" x14ac:dyDescent="0.25"/>
    <row r="24" spans="1:11" s="33" customFormat="1" ht="30" customHeight="1" x14ac:dyDescent="0.25">
      <c r="A24" s="32" t="s">
        <v>60</v>
      </c>
      <c r="B24" s="32" t="s">
        <v>58</v>
      </c>
      <c r="C24" s="32"/>
      <c r="D24" s="32" t="s">
        <v>59</v>
      </c>
      <c r="E24" s="37" t="s">
        <v>47</v>
      </c>
      <c r="F24" s="34" t="s">
        <v>29</v>
      </c>
    </row>
    <row r="25" spans="1:11" x14ac:dyDescent="0.25">
      <c r="A25" s="27" t="s">
        <v>48</v>
      </c>
      <c r="B25" s="27" t="s">
        <v>49</v>
      </c>
      <c r="C25" s="27"/>
      <c r="D25" s="27" t="s">
        <v>52</v>
      </c>
      <c r="E25" s="82">
        <v>4</v>
      </c>
      <c r="F25" s="35">
        <v>0.25</v>
      </c>
    </row>
    <row r="26" spans="1:11" x14ac:dyDescent="0.25">
      <c r="A26" s="27" t="s">
        <v>50</v>
      </c>
      <c r="B26" s="27" t="s">
        <v>49</v>
      </c>
      <c r="C26" s="27"/>
      <c r="D26" s="27" t="s">
        <v>53</v>
      </c>
      <c r="E26" s="82">
        <v>4.5</v>
      </c>
      <c r="F26" s="35">
        <v>0.25</v>
      </c>
    </row>
    <row r="27" spans="1:11" x14ac:dyDescent="0.25">
      <c r="A27" s="27" t="s">
        <v>51</v>
      </c>
      <c r="B27" s="27" t="s">
        <v>54</v>
      </c>
      <c r="C27" s="27"/>
      <c r="D27" s="27" t="s">
        <v>55</v>
      </c>
      <c r="E27" s="82">
        <v>5</v>
      </c>
      <c r="F27" s="35">
        <v>0.25</v>
      </c>
    </row>
    <row r="28" spans="1:11" x14ac:dyDescent="0.25">
      <c r="A28" s="27" t="s">
        <v>56</v>
      </c>
      <c r="B28" s="27" t="s">
        <v>49</v>
      </c>
      <c r="C28" s="27"/>
      <c r="D28" s="27" t="s">
        <v>57</v>
      </c>
      <c r="E28" s="82">
        <v>3</v>
      </c>
      <c r="F28" s="35">
        <v>0.25</v>
      </c>
    </row>
    <row r="29" spans="1:11" x14ac:dyDescent="0.25">
      <c r="A29" s="27"/>
      <c r="B29" s="27"/>
      <c r="C29" s="27"/>
      <c r="D29" s="27"/>
      <c r="E29" s="36"/>
      <c r="F29" s="35"/>
    </row>
    <row r="30" spans="1:11" ht="30" x14ac:dyDescent="0.25">
      <c r="A30" s="27"/>
      <c r="B30" s="27"/>
      <c r="C30" s="27"/>
      <c r="D30" s="27"/>
      <c r="E30" s="36"/>
      <c r="F30" s="40" t="s">
        <v>65</v>
      </c>
    </row>
    <row r="31" spans="1:11" ht="33.6" customHeight="1" x14ac:dyDescent="0.25">
      <c r="A31" s="91" t="s">
        <v>72</v>
      </c>
      <c r="B31" s="90"/>
      <c r="C31" s="90"/>
      <c r="D31" s="90"/>
      <c r="E31" s="52">
        <f>ROUND(AVERAGE(E25:E28),1)</f>
        <v>4.0999999999999996</v>
      </c>
      <c r="F31" s="51">
        <v>0.3</v>
      </c>
    </row>
    <row r="32" spans="1:11" x14ac:dyDescent="0.25">
      <c r="A32" s="27"/>
      <c r="B32" s="27"/>
      <c r="C32" s="27"/>
      <c r="D32" s="27"/>
      <c r="E32" s="27"/>
    </row>
    <row r="33" spans="1:11" x14ac:dyDescent="0.25">
      <c r="A33" s="27"/>
      <c r="B33" s="27"/>
      <c r="C33" s="27"/>
      <c r="D33" s="27"/>
      <c r="E33" s="27"/>
    </row>
    <row r="35" spans="1:11" x14ac:dyDescent="0.25">
      <c r="A35" s="87" t="s">
        <v>66</v>
      </c>
      <c r="B35" s="88"/>
      <c r="C35" s="88"/>
      <c r="D35" s="88"/>
      <c r="E35" s="88"/>
      <c r="F35" s="88"/>
    </row>
    <row r="36" spans="1:11" x14ac:dyDescent="0.25">
      <c r="A36" s="88"/>
      <c r="B36" s="88"/>
      <c r="C36" s="88"/>
      <c r="D36" s="88"/>
      <c r="E36" s="88"/>
      <c r="F36" s="88"/>
    </row>
    <row r="37" spans="1:11" ht="14.45" customHeight="1" x14ac:dyDescent="0.25"/>
    <row r="38" spans="1:11" ht="30" customHeight="1" x14ac:dyDescent="0.25">
      <c r="A38" s="32" t="s">
        <v>60</v>
      </c>
      <c r="B38" s="32" t="s">
        <v>58</v>
      </c>
      <c r="C38" s="32"/>
      <c r="D38" s="32" t="s">
        <v>59</v>
      </c>
      <c r="E38" s="37" t="s">
        <v>47</v>
      </c>
      <c r="F38" s="40" t="s">
        <v>65</v>
      </c>
    </row>
    <row r="39" spans="1:11" x14ac:dyDescent="0.25">
      <c r="A39" s="27" t="s">
        <v>62</v>
      </c>
      <c r="B39" s="27" t="s">
        <v>63</v>
      </c>
      <c r="C39" s="27"/>
      <c r="D39" s="27" t="s">
        <v>61</v>
      </c>
      <c r="E39" s="83">
        <v>4</v>
      </c>
      <c r="F39" s="39">
        <v>0.3</v>
      </c>
    </row>
    <row r="40" spans="1:11" x14ac:dyDescent="0.25">
      <c r="A40" s="27"/>
      <c r="B40" s="27"/>
      <c r="C40" s="27"/>
      <c r="D40" s="27"/>
      <c r="E40" s="35"/>
    </row>
    <row r="41" spans="1:11" x14ac:dyDescent="0.25">
      <c r="A41" s="27"/>
      <c r="B41" s="27"/>
      <c r="C41" s="27"/>
      <c r="D41" s="27"/>
      <c r="E41" s="35"/>
    </row>
    <row r="42" spans="1:11" x14ac:dyDescent="0.25">
      <c r="F42" s="35"/>
    </row>
    <row r="43" spans="1:11" ht="30" x14ac:dyDescent="0.25">
      <c r="A43" s="43" t="s">
        <v>67</v>
      </c>
      <c r="B43" s="10" t="s">
        <v>16</v>
      </c>
      <c r="C43" s="15"/>
      <c r="D43" s="81"/>
      <c r="E43" s="89" t="str">
        <f>IF(COUNTA(B11:B12,E11:E12,E25:E28,E39)&lt;9,"provisorischer Entscheid (Noten unvollständig)","")</f>
        <v/>
      </c>
      <c r="F43" s="90"/>
      <c r="H43" s="15"/>
      <c r="I43" s="15"/>
      <c r="K43" s="15"/>
    </row>
    <row r="44" spans="1:11" x14ac:dyDescent="0.25">
      <c r="A44" s="43" t="s">
        <v>73</v>
      </c>
      <c r="B44" s="41" t="s">
        <v>17</v>
      </c>
      <c r="C44" s="19"/>
      <c r="D44" s="79"/>
      <c r="E44" s="72">
        <f>E17*F17+E31*F31+E39*F39</f>
        <v>4.1499999999999995</v>
      </c>
      <c r="F44" s="44" t="str">
        <f>IF(E44&gt;3.9,"erfüllt","nicht erfüllt")</f>
        <v>erfüllt</v>
      </c>
      <c r="G44" s="4"/>
    </row>
    <row r="45" spans="1:11" x14ac:dyDescent="0.25">
      <c r="A45" s="4"/>
      <c r="B45" s="42" t="s">
        <v>84</v>
      </c>
      <c r="C45" s="21"/>
      <c r="D45" s="80"/>
      <c r="E45" s="72">
        <f>E39</f>
        <v>4</v>
      </c>
      <c r="F45" s="44" t="str">
        <f>IF(E45&gt;3.9,"erfüllt","nicht erfüllt")</f>
        <v>erfüllt</v>
      </c>
      <c r="G45" s="4"/>
    </row>
    <row r="46" spans="1:11" x14ac:dyDescent="0.25">
      <c r="A46" s="4"/>
      <c r="B46" s="42" t="s">
        <v>85</v>
      </c>
      <c r="C46" s="21"/>
      <c r="D46" s="80"/>
      <c r="E46" s="72">
        <f>E31</f>
        <v>4.0999999999999996</v>
      </c>
      <c r="F46" s="44" t="str">
        <f>IF(E46&gt;3.9,"erfüllt","nicht erfüllt")</f>
        <v>erfüllt</v>
      </c>
      <c r="G46" s="4"/>
    </row>
    <row r="50" spans="1:1" x14ac:dyDescent="0.25">
      <c r="A50" s="27" t="s">
        <v>74</v>
      </c>
    </row>
  </sheetData>
  <sheetProtection algorithmName="SHA-512" hashValue="FkVChHtMXhHJV1Ur0DwH1/yJvgH32JhNmJKt2TsxTPhrcNdjuQm0W7uWsr8YDA/OHgpwZPevhaMGnWKQpLsLVw==" saltValue="G0oORAWK6TPBNYvC/GdVXQ==" spinCount="100000" sheet="1" objects="1" scenarios="1" selectLockedCells="1"/>
  <mergeCells count="6">
    <mergeCell ref="A35:F36"/>
    <mergeCell ref="E43:F43"/>
    <mergeCell ref="A17:D17"/>
    <mergeCell ref="A31:D31"/>
    <mergeCell ref="A7:F8"/>
    <mergeCell ref="A21:F22"/>
  </mergeCells>
  <conditionalFormatting sqref="E43">
    <cfRule type="expression" dxfId="22" priority="71">
      <formula>(COUNTBLANK($E$43)=0)</formula>
    </cfRule>
  </conditionalFormatting>
  <conditionalFormatting sqref="E44:E46">
    <cfRule type="cellIs" dxfId="21" priority="8" stopIfTrue="1" operator="greaterThanOrEqual">
      <formula>3.95</formula>
    </cfRule>
    <cfRule type="cellIs" dxfId="20" priority="9" stopIfTrue="1" operator="lessThan">
      <formula>3.95</formula>
    </cfRule>
  </conditionalFormatting>
  <dataValidations count="1">
    <dataValidation type="list" allowBlank="1" showInputMessage="1" showErrorMessage="1" sqref="B11:B12 E11:E12 E25:E28 E39" xr:uid="{4FFA83BE-B6C1-4ACB-A316-03C3E7BE91A2}">
      <formula1>$K$11:$K$21</formula1>
    </dataValidation>
  </dataValidations>
  <pageMargins left="0.7" right="0.7" top="0.78740157499999996" bottom="0.78740157499999996" header="0.3" footer="0.3"/>
  <pageSetup paperSize="9" scale="57" orientation="portrait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S58"/>
  <sheetViews>
    <sheetView showGridLines="0" tabSelected="1" zoomScaleNormal="100" workbookViewId="0">
      <selection activeCell="H1" sqref="H1"/>
    </sheetView>
  </sheetViews>
  <sheetFormatPr baseColWidth="10" defaultRowHeight="15" x14ac:dyDescent="0.25"/>
  <cols>
    <col min="1" max="1" width="43.42578125" customWidth="1"/>
    <col min="2" max="7" width="8.28515625" style="11" customWidth="1"/>
    <col min="8" max="9" width="8.28515625" customWidth="1"/>
    <col min="10" max="10" width="3.5703125" style="4" customWidth="1"/>
    <col min="11" max="13" width="8.7109375" customWidth="1"/>
    <col min="14" max="14" width="4" style="11" hidden="1" customWidth="1"/>
    <col min="15" max="15" width="4.140625" style="5" customWidth="1"/>
    <col min="16" max="16" width="11.42578125" style="4" hidden="1" customWidth="1"/>
    <col min="18" max="18" width="9.7109375" customWidth="1"/>
    <col min="250" max="250" width="43.42578125" customWidth="1"/>
    <col min="251" max="256" width="5.7109375" customWidth="1"/>
    <col min="257" max="258" width="8.7109375" customWidth="1"/>
    <col min="259" max="259" width="3.5703125" customWidth="1"/>
    <col min="260" max="262" width="8.7109375" customWidth="1"/>
    <col min="263" max="263" width="11.42578125" customWidth="1"/>
    <col min="264" max="264" width="4.140625" customWidth="1"/>
    <col min="265" max="267" width="8.7109375" customWidth="1"/>
    <col min="268" max="268" width="11.42578125" customWidth="1"/>
    <col min="269" max="269" width="4.140625" customWidth="1"/>
    <col min="272" max="272" width="11.42578125" customWidth="1"/>
    <col min="506" max="506" width="43.42578125" customWidth="1"/>
    <col min="507" max="512" width="5.7109375" customWidth="1"/>
    <col min="513" max="514" width="8.7109375" customWidth="1"/>
    <col min="515" max="515" width="3.5703125" customWidth="1"/>
    <col min="516" max="518" width="8.7109375" customWidth="1"/>
    <col min="519" max="519" width="11.42578125" customWidth="1"/>
    <col min="520" max="520" width="4.140625" customWidth="1"/>
    <col min="521" max="523" width="8.7109375" customWidth="1"/>
    <col min="524" max="524" width="11.42578125" customWidth="1"/>
    <col min="525" max="525" width="4.140625" customWidth="1"/>
    <col min="528" max="528" width="11.42578125" customWidth="1"/>
    <col min="762" max="762" width="43.42578125" customWidth="1"/>
    <col min="763" max="768" width="5.7109375" customWidth="1"/>
    <col min="769" max="770" width="8.7109375" customWidth="1"/>
    <col min="771" max="771" width="3.5703125" customWidth="1"/>
    <col min="772" max="774" width="8.7109375" customWidth="1"/>
    <col min="775" max="775" width="11.42578125" customWidth="1"/>
    <col min="776" max="776" width="4.140625" customWidth="1"/>
    <col min="777" max="779" width="8.7109375" customWidth="1"/>
    <col min="780" max="780" width="11.42578125" customWidth="1"/>
    <col min="781" max="781" width="4.140625" customWidth="1"/>
    <col min="784" max="784" width="11.42578125" customWidth="1"/>
    <col min="1018" max="1018" width="43.42578125" customWidth="1"/>
    <col min="1019" max="1024" width="5.7109375" customWidth="1"/>
    <col min="1025" max="1026" width="8.7109375" customWidth="1"/>
    <col min="1027" max="1027" width="3.5703125" customWidth="1"/>
    <col min="1028" max="1030" width="8.7109375" customWidth="1"/>
    <col min="1031" max="1031" width="11.42578125" customWidth="1"/>
    <col min="1032" max="1032" width="4.140625" customWidth="1"/>
    <col min="1033" max="1035" width="8.7109375" customWidth="1"/>
    <col min="1036" max="1036" width="11.42578125" customWidth="1"/>
    <col min="1037" max="1037" width="4.140625" customWidth="1"/>
    <col min="1040" max="1040" width="11.42578125" customWidth="1"/>
    <col min="1274" max="1274" width="43.42578125" customWidth="1"/>
    <col min="1275" max="1280" width="5.7109375" customWidth="1"/>
    <col min="1281" max="1282" width="8.7109375" customWidth="1"/>
    <col min="1283" max="1283" width="3.5703125" customWidth="1"/>
    <col min="1284" max="1286" width="8.7109375" customWidth="1"/>
    <col min="1287" max="1287" width="11.42578125" customWidth="1"/>
    <col min="1288" max="1288" width="4.140625" customWidth="1"/>
    <col min="1289" max="1291" width="8.7109375" customWidth="1"/>
    <col min="1292" max="1292" width="11.42578125" customWidth="1"/>
    <col min="1293" max="1293" width="4.140625" customWidth="1"/>
    <col min="1296" max="1296" width="11.42578125" customWidth="1"/>
    <col min="1530" max="1530" width="43.42578125" customWidth="1"/>
    <col min="1531" max="1536" width="5.7109375" customWidth="1"/>
    <col min="1537" max="1538" width="8.7109375" customWidth="1"/>
    <col min="1539" max="1539" width="3.5703125" customWidth="1"/>
    <col min="1540" max="1542" width="8.7109375" customWidth="1"/>
    <col min="1543" max="1543" width="11.42578125" customWidth="1"/>
    <col min="1544" max="1544" width="4.140625" customWidth="1"/>
    <col min="1545" max="1547" width="8.7109375" customWidth="1"/>
    <col min="1548" max="1548" width="11.42578125" customWidth="1"/>
    <col min="1549" max="1549" width="4.140625" customWidth="1"/>
    <col min="1552" max="1552" width="11.42578125" customWidth="1"/>
    <col min="1786" max="1786" width="43.42578125" customWidth="1"/>
    <col min="1787" max="1792" width="5.7109375" customWidth="1"/>
    <col min="1793" max="1794" width="8.7109375" customWidth="1"/>
    <col min="1795" max="1795" width="3.5703125" customWidth="1"/>
    <col min="1796" max="1798" width="8.7109375" customWidth="1"/>
    <col min="1799" max="1799" width="11.42578125" customWidth="1"/>
    <col min="1800" max="1800" width="4.140625" customWidth="1"/>
    <col min="1801" max="1803" width="8.7109375" customWidth="1"/>
    <col min="1804" max="1804" width="11.42578125" customWidth="1"/>
    <col min="1805" max="1805" width="4.140625" customWidth="1"/>
    <col min="1808" max="1808" width="11.42578125" customWidth="1"/>
    <col min="2042" max="2042" width="43.42578125" customWidth="1"/>
    <col min="2043" max="2048" width="5.7109375" customWidth="1"/>
    <col min="2049" max="2050" width="8.7109375" customWidth="1"/>
    <col min="2051" max="2051" width="3.5703125" customWidth="1"/>
    <col min="2052" max="2054" width="8.7109375" customWidth="1"/>
    <col min="2055" max="2055" width="11.42578125" customWidth="1"/>
    <col min="2056" max="2056" width="4.140625" customWidth="1"/>
    <col min="2057" max="2059" width="8.7109375" customWidth="1"/>
    <col min="2060" max="2060" width="11.42578125" customWidth="1"/>
    <col min="2061" max="2061" width="4.140625" customWidth="1"/>
    <col min="2064" max="2064" width="11.42578125" customWidth="1"/>
    <col min="2298" max="2298" width="43.42578125" customWidth="1"/>
    <col min="2299" max="2304" width="5.7109375" customWidth="1"/>
    <col min="2305" max="2306" width="8.7109375" customWidth="1"/>
    <col min="2307" max="2307" width="3.5703125" customWidth="1"/>
    <col min="2308" max="2310" width="8.7109375" customWidth="1"/>
    <col min="2311" max="2311" width="11.42578125" customWidth="1"/>
    <col min="2312" max="2312" width="4.140625" customWidth="1"/>
    <col min="2313" max="2315" width="8.7109375" customWidth="1"/>
    <col min="2316" max="2316" width="11.42578125" customWidth="1"/>
    <col min="2317" max="2317" width="4.140625" customWidth="1"/>
    <col min="2320" max="2320" width="11.42578125" customWidth="1"/>
    <col min="2554" max="2554" width="43.42578125" customWidth="1"/>
    <col min="2555" max="2560" width="5.7109375" customWidth="1"/>
    <col min="2561" max="2562" width="8.7109375" customWidth="1"/>
    <col min="2563" max="2563" width="3.5703125" customWidth="1"/>
    <col min="2564" max="2566" width="8.7109375" customWidth="1"/>
    <col min="2567" max="2567" width="11.42578125" customWidth="1"/>
    <col min="2568" max="2568" width="4.140625" customWidth="1"/>
    <col min="2569" max="2571" width="8.7109375" customWidth="1"/>
    <col min="2572" max="2572" width="11.42578125" customWidth="1"/>
    <col min="2573" max="2573" width="4.140625" customWidth="1"/>
    <col min="2576" max="2576" width="11.42578125" customWidth="1"/>
    <col min="2810" max="2810" width="43.42578125" customWidth="1"/>
    <col min="2811" max="2816" width="5.7109375" customWidth="1"/>
    <col min="2817" max="2818" width="8.7109375" customWidth="1"/>
    <col min="2819" max="2819" width="3.5703125" customWidth="1"/>
    <col min="2820" max="2822" width="8.7109375" customWidth="1"/>
    <col min="2823" max="2823" width="11.42578125" customWidth="1"/>
    <col min="2824" max="2824" width="4.140625" customWidth="1"/>
    <col min="2825" max="2827" width="8.7109375" customWidth="1"/>
    <col min="2828" max="2828" width="11.42578125" customWidth="1"/>
    <col min="2829" max="2829" width="4.140625" customWidth="1"/>
    <col min="2832" max="2832" width="11.42578125" customWidth="1"/>
    <col min="3066" max="3066" width="43.42578125" customWidth="1"/>
    <col min="3067" max="3072" width="5.7109375" customWidth="1"/>
    <col min="3073" max="3074" width="8.7109375" customWidth="1"/>
    <col min="3075" max="3075" width="3.5703125" customWidth="1"/>
    <col min="3076" max="3078" width="8.7109375" customWidth="1"/>
    <col min="3079" max="3079" width="11.42578125" customWidth="1"/>
    <col min="3080" max="3080" width="4.140625" customWidth="1"/>
    <col min="3081" max="3083" width="8.7109375" customWidth="1"/>
    <col min="3084" max="3084" width="11.42578125" customWidth="1"/>
    <col min="3085" max="3085" width="4.140625" customWidth="1"/>
    <col min="3088" max="3088" width="11.42578125" customWidth="1"/>
    <col min="3322" max="3322" width="43.42578125" customWidth="1"/>
    <col min="3323" max="3328" width="5.7109375" customWidth="1"/>
    <col min="3329" max="3330" width="8.7109375" customWidth="1"/>
    <col min="3331" max="3331" width="3.5703125" customWidth="1"/>
    <col min="3332" max="3334" width="8.7109375" customWidth="1"/>
    <col min="3335" max="3335" width="11.42578125" customWidth="1"/>
    <col min="3336" max="3336" width="4.140625" customWidth="1"/>
    <col min="3337" max="3339" width="8.7109375" customWidth="1"/>
    <col min="3340" max="3340" width="11.42578125" customWidth="1"/>
    <col min="3341" max="3341" width="4.140625" customWidth="1"/>
    <col min="3344" max="3344" width="11.42578125" customWidth="1"/>
    <col min="3578" max="3578" width="43.42578125" customWidth="1"/>
    <col min="3579" max="3584" width="5.7109375" customWidth="1"/>
    <col min="3585" max="3586" width="8.7109375" customWidth="1"/>
    <col min="3587" max="3587" width="3.5703125" customWidth="1"/>
    <col min="3588" max="3590" width="8.7109375" customWidth="1"/>
    <col min="3591" max="3591" width="11.42578125" customWidth="1"/>
    <col min="3592" max="3592" width="4.140625" customWidth="1"/>
    <col min="3593" max="3595" width="8.7109375" customWidth="1"/>
    <col min="3596" max="3596" width="11.42578125" customWidth="1"/>
    <col min="3597" max="3597" width="4.140625" customWidth="1"/>
    <col min="3600" max="3600" width="11.42578125" customWidth="1"/>
    <col min="3834" max="3834" width="43.42578125" customWidth="1"/>
    <col min="3835" max="3840" width="5.7109375" customWidth="1"/>
    <col min="3841" max="3842" width="8.7109375" customWidth="1"/>
    <col min="3843" max="3843" width="3.5703125" customWidth="1"/>
    <col min="3844" max="3846" width="8.7109375" customWidth="1"/>
    <col min="3847" max="3847" width="11.42578125" customWidth="1"/>
    <col min="3848" max="3848" width="4.140625" customWidth="1"/>
    <col min="3849" max="3851" width="8.7109375" customWidth="1"/>
    <col min="3852" max="3852" width="11.42578125" customWidth="1"/>
    <col min="3853" max="3853" width="4.140625" customWidth="1"/>
    <col min="3856" max="3856" width="11.42578125" customWidth="1"/>
    <col min="4090" max="4090" width="43.42578125" customWidth="1"/>
    <col min="4091" max="4096" width="5.7109375" customWidth="1"/>
    <col min="4097" max="4098" width="8.7109375" customWidth="1"/>
    <col min="4099" max="4099" width="3.5703125" customWidth="1"/>
    <col min="4100" max="4102" width="8.7109375" customWidth="1"/>
    <col min="4103" max="4103" width="11.42578125" customWidth="1"/>
    <col min="4104" max="4104" width="4.140625" customWidth="1"/>
    <col min="4105" max="4107" width="8.7109375" customWidth="1"/>
    <col min="4108" max="4108" width="11.42578125" customWidth="1"/>
    <col min="4109" max="4109" width="4.140625" customWidth="1"/>
    <col min="4112" max="4112" width="11.42578125" customWidth="1"/>
    <col min="4346" max="4346" width="43.42578125" customWidth="1"/>
    <col min="4347" max="4352" width="5.7109375" customWidth="1"/>
    <col min="4353" max="4354" width="8.7109375" customWidth="1"/>
    <col min="4355" max="4355" width="3.5703125" customWidth="1"/>
    <col min="4356" max="4358" width="8.7109375" customWidth="1"/>
    <col min="4359" max="4359" width="11.42578125" customWidth="1"/>
    <col min="4360" max="4360" width="4.140625" customWidth="1"/>
    <col min="4361" max="4363" width="8.7109375" customWidth="1"/>
    <col min="4364" max="4364" width="11.42578125" customWidth="1"/>
    <col min="4365" max="4365" width="4.140625" customWidth="1"/>
    <col min="4368" max="4368" width="11.42578125" customWidth="1"/>
    <col min="4602" max="4602" width="43.42578125" customWidth="1"/>
    <col min="4603" max="4608" width="5.7109375" customWidth="1"/>
    <col min="4609" max="4610" width="8.7109375" customWidth="1"/>
    <col min="4611" max="4611" width="3.5703125" customWidth="1"/>
    <col min="4612" max="4614" width="8.7109375" customWidth="1"/>
    <col min="4615" max="4615" width="11.42578125" customWidth="1"/>
    <col min="4616" max="4616" width="4.140625" customWidth="1"/>
    <col min="4617" max="4619" width="8.7109375" customWidth="1"/>
    <col min="4620" max="4620" width="11.42578125" customWidth="1"/>
    <col min="4621" max="4621" width="4.140625" customWidth="1"/>
    <col min="4624" max="4624" width="11.42578125" customWidth="1"/>
    <col min="4858" max="4858" width="43.42578125" customWidth="1"/>
    <col min="4859" max="4864" width="5.7109375" customWidth="1"/>
    <col min="4865" max="4866" width="8.7109375" customWidth="1"/>
    <col min="4867" max="4867" width="3.5703125" customWidth="1"/>
    <col min="4868" max="4870" width="8.7109375" customWidth="1"/>
    <col min="4871" max="4871" width="11.42578125" customWidth="1"/>
    <col min="4872" max="4872" width="4.140625" customWidth="1"/>
    <col min="4873" max="4875" width="8.7109375" customWidth="1"/>
    <col min="4876" max="4876" width="11.42578125" customWidth="1"/>
    <col min="4877" max="4877" width="4.140625" customWidth="1"/>
    <col min="4880" max="4880" width="11.42578125" customWidth="1"/>
    <col min="5114" max="5114" width="43.42578125" customWidth="1"/>
    <col min="5115" max="5120" width="5.7109375" customWidth="1"/>
    <col min="5121" max="5122" width="8.7109375" customWidth="1"/>
    <col min="5123" max="5123" width="3.5703125" customWidth="1"/>
    <col min="5124" max="5126" width="8.7109375" customWidth="1"/>
    <col min="5127" max="5127" width="11.42578125" customWidth="1"/>
    <col min="5128" max="5128" width="4.140625" customWidth="1"/>
    <col min="5129" max="5131" width="8.7109375" customWidth="1"/>
    <col min="5132" max="5132" width="11.42578125" customWidth="1"/>
    <col min="5133" max="5133" width="4.140625" customWidth="1"/>
    <col min="5136" max="5136" width="11.42578125" customWidth="1"/>
    <col min="5370" max="5370" width="43.42578125" customWidth="1"/>
    <col min="5371" max="5376" width="5.7109375" customWidth="1"/>
    <col min="5377" max="5378" width="8.7109375" customWidth="1"/>
    <col min="5379" max="5379" width="3.5703125" customWidth="1"/>
    <col min="5380" max="5382" width="8.7109375" customWidth="1"/>
    <col min="5383" max="5383" width="11.42578125" customWidth="1"/>
    <col min="5384" max="5384" width="4.140625" customWidth="1"/>
    <col min="5385" max="5387" width="8.7109375" customWidth="1"/>
    <col min="5388" max="5388" width="11.42578125" customWidth="1"/>
    <col min="5389" max="5389" width="4.140625" customWidth="1"/>
    <col min="5392" max="5392" width="11.42578125" customWidth="1"/>
    <col min="5626" max="5626" width="43.42578125" customWidth="1"/>
    <col min="5627" max="5632" width="5.7109375" customWidth="1"/>
    <col min="5633" max="5634" width="8.7109375" customWidth="1"/>
    <col min="5635" max="5635" width="3.5703125" customWidth="1"/>
    <col min="5636" max="5638" width="8.7109375" customWidth="1"/>
    <col min="5639" max="5639" width="11.42578125" customWidth="1"/>
    <col min="5640" max="5640" width="4.140625" customWidth="1"/>
    <col min="5641" max="5643" width="8.7109375" customWidth="1"/>
    <col min="5644" max="5644" width="11.42578125" customWidth="1"/>
    <col min="5645" max="5645" width="4.140625" customWidth="1"/>
    <col min="5648" max="5648" width="11.42578125" customWidth="1"/>
    <col min="5882" max="5882" width="43.42578125" customWidth="1"/>
    <col min="5883" max="5888" width="5.7109375" customWidth="1"/>
    <col min="5889" max="5890" width="8.7109375" customWidth="1"/>
    <col min="5891" max="5891" width="3.5703125" customWidth="1"/>
    <col min="5892" max="5894" width="8.7109375" customWidth="1"/>
    <col min="5895" max="5895" width="11.42578125" customWidth="1"/>
    <col min="5896" max="5896" width="4.140625" customWidth="1"/>
    <col min="5897" max="5899" width="8.7109375" customWidth="1"/>
    <col min="5900" max="5900" width="11.42578125" customWidth="1"/>
    <col min="5901" max="5901" width="4.140625" customWidth="1"/>
    <col min="5904" max="5904" width="11.42578125" customWidth="1"/>
    <col min="6138" max="6138" width="43.42578125" customWidth="1"/>
    <col min="6139" max="6144" width="5.7109375" customWidth="1"/>
    <col min="6145" max="6146" width="8.7109375" customWidth="1"/>
    <col min="6147" max="6147" width="3.5703125" customWidth="1"/>
    <col min="6148" max="6150" width="8.7109375" customWidth="1"/>
    <col min="6151" max="6151" width="11.42578125" customWidth="1"/>
    <col min="6152" max="6152" width="4.140625" customWidth="1"/>
    <col min="6153" max="6155" width="8.7109375" customWidth="1"/>
    <col min="6156" max="6156" width="11.42578125" customWidth="1"/>
    <col min="6157" max="6157" width="4.140625" customWidth="1"/>
    <col min="6160" max="6160" width="11.42578125" customWidth="1"/>
    <col min="6394" max="6394" width="43.42578125" customWidth="1"/>
    <col min="6395" max="6400" width="5.7109375" customWidth="1"/>
    <col min="6401" max="6402" width="8.7109375" customWidth="1"/>
    <col min="6403" max="6403" width="3.5703125" customWidth="1"/>
    <col min="6404" max="6406" width="8.7109375" customWidth="1"/>
    <col min="6407" max="6407" width="11.42578125" customWidth="1"/>
    <col min="6408" max="6408" width="4.140625" customWidth="1"/>
    <col min="6409" max="6411" width="8.7109375" customWidth="1"/>
    <col min="6412" max="6412" width="11.42578125" customWidth="1"/>
    <col min="6413" max="6413" width="4.140625" customWidth="1"/>
    <col min="6416" max="6416" width="11.42578125" customWidth="1"/>
    <col min="6650" max="6650" width="43.42578125" customWidth="1"/>
    <col min="6651" max="6656" width="5.7109375" customWidth="1"/>
    <col min="6657" max="6658" width="8.7109375" customWidth="1"/>
    <col min="6659" max="6659" width="3.5703125" customWidth="1"/>
    <col min="6660" max="6662" width="8.7109375" customWidth="1"/>
    <col min="6663" max="6663" width="11.42578125" customWidth="1"/>
    <col min="6664" max="6664" width="4.140625" customWidth="1"/>
    <col min="6665" max="6667" width="8.7109375" customWidth="1"/>
    <col min="6668" max="6668" width="11.42578125" customWidth="1"/>
    <col min="6669" max="6669" width="4.140625" customWidth="1"/>
    <col min="6672" max="6672" width="11.42578125" customWidth="1"/>
    <col min="6906" max="6906" width="43.42578125" customWidth="1"/>
    <col min="6907" max="6912" width="5.7109375" customWidth="1"/>
    <col min="6913" max="6914" width="8.7109375" customWidth="1"/>
    <col min="6915" max="6915" width="3.5703125" customWidth="1"/>
    <col min="6916" max="6918" width="8.7109375" customWidth="1"/>
    <col min="6919" max="6919" width="11.42578125" customWidth="1"/>
    <col min="6920" max="6920" width="4.140625" customWidth="1"/>
    <col min="6921" max="6923" width="8.7109375" customWidth="1"/>
    <col min="6924" max="6924" width="11.42578125" customWidth="1"/>
    <col min="6925" max="6925" width="4.140625" customWidth="1"/>
    <col min="6928" max="6928" width="11.42578125" customWidth="1"/>
    <col min="7162" max="7162" width="43.42578125" customWidth="1"/>
    <col min="7163" max="7168" width="5.7109375" customWidth="1"/>
    <col min="7169" max="7170" width="8.7109375" customWidth="1"/>
    <col min="7171" max="7171" width="3.5703125" customWidth="1"/>
    <col min="7172" max="7174" width="8.7109375" customWidth="1"/>
    <col min="7175" max="7175" width="11.42578125" customWidth="1"/>
    <col min="7176" max="7176" width="4.140625" customWidth="1"/>
    <col min="7177" max="7179" width="8.7109375" customWidth="1"/>
    <col min="7180" max="7180" width="11.42578125" customWidth="1"/>
    <col min="7181" max="7181" width="4.140625" customWidth="1"/>
    <col min="7184" max="7184" width="11.42578125" customWidth="1"/>
    <col min="7418" max="7418" width="43.42578125" customWidth="1"/>
    <col min="7419" max="7424" width="5.7109375" customWidth="1"/>
    <col min="7425" max="7426" width="8.7109375" customWidth="1"/>
    <col min="7427" max="7427" width="3.5703125" customWidth="1"/>
    <col min="7428" max="7430" width="8.7109375" customWidth="1"/>
    <col min="7431" max="7431" width="11.42578125" customWidth="1"/>
    <col min="7432" max="7432" width="4.140625" customWidth="1"/>
    <col min="7433" max="7435" width="8.7109375" customWidth="1"/>
    <col min="7436" max="7436" width="11.42578125" customWidth="1"/>
    <col min="7437" max="7437" width="4.140625" customWidth="1"/>
    <col min="7440" max="7440" width="11.42578125" customWidth="1"/>
    <col min="7674" max="7674" width="43.42578125" customWidth="1"/>
    <col min="7675" max="7680" width="5.7109375" customWidth="1"/>
    <col min="7681" max="7682" width="8.7109375" customWidth="1"/>
    <col min="7683" max="7683" width="3.5703125" customWidth="1"/>
    <col min="7684" max="7686" width="8.7109375" customWidth="1"/>
    <col min="7687" max="7687" width="11.42578125" customWidth="1"/>
    <col min="7688" max="7688" width="4.140625" customWidth="1"/>
    <col min="7689" max="7691" width="8.7109375" customWidth="1"/>
    <col min="7692" max="7692" width="11.42578125" customWidth="1"/>
    <col min="7693" max="7693" width="4.140625" customWidth="1"/>
    <col min="7696" max="7696" width="11.42578125" customWidth="1"/>
    <col min="7930" max="7930" width="43.42578125" customWidth="1"/>
    <col min="7931" max="7936" width="5.7109375" customWidth="1"/>
    <col min="7937" max="7938" width="8.7109375" customWidth="1"/>
    <col min="7939" max="7939" width="3.5703125" customWidth="1"/>
    <col min="7940" max="7942" width="8.7109375" customWidth="1"/>
    <col min="7943" max="7943" width="11.42578125" customWidth="1"/>
    <col min="7944" max="7944" width="4.140625" customWidth="1"/>
    <col min="7945" max="7947" width="8.7109375" customWidth="1"/>
    <col min="7948" max="7948" width="11.42578125" customWidth="1"/>
    <col min="7949" max="7949" width="4.140625" customWidth="1"/>
    <col min="7952" max="7952" width="11.42578125" customWidth="1"/>
    <col min="8186" max="8186" width="43.42578125" customWidth="1"/>
    <col min="8187" max="8192" width="5.7109375" customWidth="1"/>
    <col min="8193" max="8194" width="8.7109375" customWidth="1"/>
    <col min="8195" max="8195" width="3.5703125" customWidth="1"/>
    <col min="8196" max="8198" width="8.7109375" customWidth="1"/>
    <col min="8199" max="8199" width="11.42578125" customWidth="1"/>
    <col min="8200" max="8200" width="4.140625" customWidth="1"/>
    <col min="8201" max="8203" width="8.7109375" customWidth="1"/>
    <col min="8204" max="8204" width="11.42578125" customWidth="1"/>
    <col min="8205" max="8205" width="4.140625" customWidth="1"/>
    <col min="8208" max="8208" width="11.42578125" customWidth="1"/>
    <col min="8442" max="8442" width="43.42578125" customWidth="1"/>
    <col min="8443" max="8448" width="5.7109375" customWidth="1"/>
    <col min="8449" max="8450" width="8.7109375" customWidth="1"/>
    <col min="8451" max="8451" width="3.5703125" customWidth="1"/>
    <col min="8452" max="8454" width="8.7109375" customWidth="1"/>
    <col min="8455" max="8455" width="11.42578125" customWidth="1"/>
    <col min="8456" max="8456" width="4.140625" customWidth="1"/>
    <col min="8457" max="8459" width="8.7109375" customWidth="1"/>
    <col min="8460" max="8460" width="11.42578125" customWidth="1"/>
    <col min="8461" max="8461" width="4.140625" customWidth="1"/>
    <col min="8464" max="8464" width="11.42578125" customWidth="1"/>
    <col min="8698" max="8698" width="43.42578125" customWidth="1"/>
    <col min="8699" max="8704" width="5.7109375" customWidth="1"/>
    <col min="8705" max="8706" width="8.7109375" customWidth="1"/>
    <col min="8707" max="8707" width="3.5703125" customWidth="1"/>
    <col min="8708" max="8710" width="8.7109375" customWidth="1"/>
    <col min="8711" max="8711" width="11.42578125" customWidth="1"/>
    <col min="8712" max="8712" width="4.140625" customWidth="1"/>
    <col min="8713" max="8715" width="8.7109375" customWidth="1"/>
    <col min="8716" max="8716" width="11.42578125" customWidth="1"/>
    <col min="8717" max="8717" width="4.140625" customWidth="1"/>
    <col min="8720" max="8720" width="11.42578125" customWidth="1"/>
    <col min="8954" max="8954" width="43.42578125" customWidth="1"/>
    <col min="8955" max="8960" width="5.7109375" customWidth="1"/>
    <col min="8961" max="8962" width="8.7109375" customWidth="1"/>
    <col min="8963" max="8963" width="3.5703125" customWidth="1"/>
    <col min="8964" max="8966" width="8.7109375" customWidth="1"/>
    <col min="8967" max="8967" width="11.42578125" customWidth="1"/>
    <col min="8968" max="8968" width="4.140625" customWidth="1"/>
    <col min="8969" max="8971" width="8.7109375" customWidth="1"/>
    <col min="8972" max="8972" width="11.42578125" customWidth="1"/>
    <col min="8973" max="8973" width="4.140625" customWidth="1"/>
    <col min="8976" max="8976" width="11.42578125" customWidth="1"/>
    <col min="9210" max="9210" width="43.42578125" customWidth="1"/>
    <col min="9211" max="9216" width="5.7109375" customWidth="1"/>
    <col min="9217" max="9218" width="8.7109375" customWidth="1"/>
    <col min="9219" max="9219" width="3.5703125" customWidth="1"/>
    <col min="9220" max="9222" width="8.7109375" customWidth="1"/>
    <col min="9223" max="9223" width="11.42578125" customWidth="1"/>
    <col min="9224" max="9224" width="4.140625" customWidth="1"/>
    <col min="9225" max="9227" width="8.7109375" customWidth="1"/>
    <col min="9228" max="9228" width="11.42578125" customWidth="1"/>
    <col min="9229" max="9229" width="4.140625" customWidth="1"/>
    <col min="9232" max="9232" width="11.42578125" customWidth="1"/>
    <col min="9466" max="9466" width="43.42578125" customWidth="1"/>
    <col min="9467" max="9472" width="5.7109375" customWidth="1"/>
    <col min="9473" max="9474" width="8.7109375" customWidth="1"/>
    <col min="9475" max="9475" width="3.5703125" customWidth="1"/>
    <col min="9476" max="9478" width="8.7109375" customWidth="1"/>
    <col min="9479" max="9479" width="11.42578125" customWidth="1"/>
    <col min="9480" max="9480" width="4.140625" customWidth="1"/>
    <col min="9481" max="9483" width="8.7109375" customWidth="1"/>
    <col min="9484" max="9484" width="11.42578125" customWidth="1"/>
    <col min="9485" max="9485" width="4.140625" customWidth="1"/>
    <col min="9488" max="9488" width="11.42578125" customWidth="1"/>
    <col min="9722" max="9722" width="43.42578125" customWidth="1"/>
    <col min="9723" max="9728" width="5.7109375" customWidth="1"/>
    <col min="9729" max="9730" width="8.7109375" customWidth="1"/>
    <col min="9731" max="9731" width="3.5703125" customWidth="1"/>
    <col min="9732" max="9734" width="8.7109375" customWidth="1"/>
    <col min="9735" max="9735" width="11.42578125" customWidth="1"/>
    <col min="9736" max="9736" width="4.140625" customWidth="1"/>
    <col min="9737" max="9739" width="8.7109375" customWidth="1"/>
    <col min="9740" max="9740" width="11.42578125" customWidth="1"/>
    <col min="9741" max="9741" width="4.140625" customWidth="1"/>
    <col min="9744" max="9744" width="11.42578125" customWidth="1"/>
    <col min="9978" max="9978" width="43.42578125" customWidth="1"/>
    <col min="9979" max="9984" width="5.7109375" customWidth="1"/>
    <col min="9985" max="9986" width="8.7109375" customWidth="1"/>
    <col min="9987" max="9987" width="3.5703125" customWidth="1"/>
    <col min="9988" max="9990" width="8.7109375" customWidth="1"/>
    <col min="9991" max="9991" width="11.42578125" customWidth="1"/>
    <col min="9992" max="9992" width="4.140625" customWidth="1"/>
    <col min="9993" max="9995" width="8.7109375" customWidth="1"/>
    <col min="9996" max="9996" width="11.42578125" customWidth="1"/>
    <col min="9997" max="9997" width="4.140625" customWidth="1"/>
    <col min="10000" max="10000" width="11.42578125" customWidth="1"/>
    <col min="10234" max="10234" width="43.42578125" customWidth="1"/>
    <col min="10235" max="10240" width="5.7109375" customWidth="1"/>
    <col min="10241" max="10242" width="8.7109375" customWidth="1"/>
    <col min="10243" max="10243" width="3.5703125" customWidth="1"/>
    <col min="10244" max="10246" width="8.7109375" customWidth="1"/>
    <col min="10247" max="10247" width="11.42578125" customWidth="1"/>
    <col min="10248" max="10248" width="4.140625" customWidth="1"/>
    <col min="10249" max="10251" width="8.7109375" customWidth="1"/>
    <col min="10252" max="10252" width="11.42578125" customWidth="1"/>
    <col min="10253" max="10253" width="4.140625" customWidth="1"/>
    <col min="10256" max="10256" width="11.42578125" customWidth="1"/>
    <col min="10490" max="10490" width="43.42578125" customWidth="1"/>
    <col min="10491" max="10496" width="5.7109375" customWidth="1"/>
    <col min="10497" max="10498" width="8.7109375" customWidth="1"/>
    <col min="10499" max="10499" width="3.5703125" customWidth="1"/>
    <col min="10500" max="10502" width="8.7109375" customWidth="1"/>
    <col min="10503" max="10503" width="11.42578125" customWidth="1"/>
    <col min="10504" max="10504" width="4.140625" customWidth="1"/>
    <col min="10505" max="10507" width="8.7109375" customWidth="1"/>
    <col min="10508" max="10508" width="11.42578125" customWidth="1"/>
    <col min="10509" max="10509" width="4.140625" customWidth="1"/>
    <col min="10512" max="10512" width="11.42578125" customWidth="1"/>
    <col min="10746" max="10746" width="43.42578125" customWidth="1"/>
    <col min="10747" max="10752" width="5.7109375" customWidth="1"/>
    <col min="10753" max="10754" width="8.7109375" customWidth="1"/>
    <col min="10755" max="10755" width="3.5703125" customWidth="1"/>
    <col min="10756" max="10758" width="8.7109375" customWidth="1"/>
    <col min="10759" max="10759" width="11.42578125" customWidth="1"/>
    <col min="10760" max="10760" width="4.140625" customWidth="1"/>
    <col min="10761" max="10763" width="8.7109375" customWidth="1"/>
    <col min="10764" max="10764" width="11.42578125" customWidth="1"/>
    <col min="10765" max="10765" width="4.140625" customWidth="1"/>
    <col min="10768" max="10768" width="11.42578125" customWidth="1"/>
    <col min="11002" max="11002" width="43.42578125" customWidth="1"/>
    <col min="11003" max="11008" width="5.7109375" customWidth="1"/>
    <col min="11009" max="11010" width="8.7109375" customWidth="1"/>
    <col min="11011" max="11011" width="3.5703125" customWidth="1"/>
    <col min="11012" max="11014" width="8.7109375" customWidth="1"/>
    <col min="11015" max="11015" width="11.42578125" customWidth="1"/>
    <col min="11016" max="11016" width="4.140625" customWidth="1"/>
    <col min="11017" max="11019" width="8.7109375" customWidth="1"/>
    <col min="11020" max="11020" width="11.42578125" customWidth="1"/>
    <col min="11021" max="11021" width="4.140625" customWidth="1"/>
    <col min="11024" max="11024" width="11.42578125" customWidth="1"/>
    <col min="11258" max="11258" width="43.42578125" customWidth="1"/>
    <col min="11259" max="11264" width="5.7109375" customWidth="1"/>
    <col min="11265" max="11266" width="8.7109375" customWidth="1"/>
    <col min="11267" max="11267" width="3.5703125" customWidth="1"/>
    <col min="11268" max="11270" width="8.7109375" customWidth="1"/>
    <col min="11271" max="11271" width="11.42578125" customWidth="1"/>
    <col min="11272" max="11272" width="4.140625" customWidth="1"/>
    <col min="11273" max="11275" width="8.7109375" customWidth="1"/>
    <col min="11276" max="11276" width="11.42578125" customWidth="1"/>
    <col min="11277" max="11277" width="4.140625" customWidth="1"/>
    <col min="11280" max="11280" width="11.42578125" customWidth="1"/>
    <col min="11514" max="11514" width="43.42578125" customWidth="1"/>
    <col min="11515" max="11520" width="5.7109375" customWidth="1"/>
    <col min="11521" max="11522" width="8.7109375" customWidth="1"/>
    <col min="11523" max="11523" width="3.5703125" customWidth="1"/>
    <col min="11524" max="11526" width="8.7109375" customWidth="1"/>
    <col min="11527" max="11527" width="11.42578125" customWidth="1"/>
    <col min="11528" max="11528" width="4.140625" customWidth="1"/>
    <col min="11529" max="11531" width="8.7109375" customWidth="1"/>
    <col min="11532" max="11532" width="11.42578125" customWidth="1"/>
    <col min="11533" max="11533" width="4.140625" customWidth="1"/>
    <col min="11536" max="11536" width="11.42578125" customWidth="1"/>
    <col min="11770" max="11770" width="43.42578125" customWidth="1"/>
    <col min="11771" max="11776" width="5.7109375" customWidth="1"/>
    <col min="11777" max="11778" width="8.7109375" customWidth="1"/>
    <col min="11779" max="11779" width="3.5703125" customWidth="1"/>
    <col min="11780" max="11782" width="8.7109375" customWidth="1"/>
    <col min="11783" max="11783" width="11.42578125" customWidth="1"/>
    <col min="11784" max="11784" width="4.140625" customWidth="1"/>
    <col min="11785" max="11787" width="8.7109375" customWidth="1"/>
    <col min="11788" max="11788" width="11.42578125" customWidth="1"/>
    <col min="11789" max="11789" width="4.140625" customWidth="1"/>
    <col min="11792" max="11792" width="11.42578125" customWidth="1"/>
    <col min="12026" max="12026" width="43.42578125" customWidth="1"/>
    <col min="12027" max="12032" width="5.7109375" customWidth="1"/>
    <col min="12033" max="12034" width="8.7109375" customWidth="1"/>
    <col min="12035" max="12035" width="3.5703125" customWidth="1"/>
    <col min="12036" max="12038" width="8.7109375" customWidth="1"/>
    <col min="12039" max="12039" width="11.42578125" customWidth="1"/>
    <col min="12040" max="12040" width="4.140625" customWidth="1"/>
    <col min="12041" max="12043" width="8.7109375" customWidth="1"/>
    <col min="12044" max="12044" width="11.42578125" customWidth="1"/>
    <col min="12045" max="12045" width="4.140625" customWidth="1"/>
    <col min="12048" max="12048" width="11.42578125" customWidth="1"/>
    <col min="12282" max="12282" width="43.42578125" customWidth="1"/>
    <col min="12283" max="12288" width="5.7109375" customWidth="1"/>
    <col min="12289" max="12290" width="8.7109375" customWidth="1"/>
    <col min="12291" max="12291" width="3.5703125" customWidth="1"/>
    <col min="12292" max="12294" width="8.7109375" customWidth="1"/>
    <col min="12295" max="12295" width="11.42578125" customWidth="1"/>
    <col min="12296" max="12296" width="4.140625" customWidth="1"/>
    <col min="12297" max="12299" width="8.7109375" customWidth="1"/>
    <col min="12300" max="12300" width="11.42578125" customWidth="1"/>
    <col min="12301" max="12301" width="4.140625" customWidth="1"/>
    <col min="12304" max="12304" width="11.42578125" customWidth="1"/>
    <col min="12538" max="12538" width="43.42578125" customWidth="1"/>
    <col min="12539" max="12544" width="5.7109375" customWidth="1"/>
    <col min="12545" max="12546" width="8.7109375" customWidth="1"/>
    <col min="12547" max="12547" width="3.5703125" customWidth="1"/>
    <col min="12548" max="12550" width="8.7109375" customWidth="1"/>
    <col min="12551" max="12551" width="11.42578125" customWidth="1"/>
    <col min="12552" max="12552" width="4.140625" customWidth="1"/>
    <col min="12553" max="12555" width="8.7109375" customWidth="1"/>
    <col min="12556" max="12556" width="11.42578125" customWidth="1"/>
    <col min="12557" max="12557" width="4.140625" customWidth="1"/>
    <col min="12560" max="12560" width="11.42578125" customWidth="1"/>
    <col min="12794" max="12794" width="43.42578125" customWidth="1"/>
    <col min="12795" max="12800" width="5.7109375" customWidth="1"/>
    <col min="12801" max="12802" width="8.7109375" customWidth="1"/>
    <col min="12803" max="12803" width="3.5703125" customWidth="1"/>
    <col min="12804" max="12806" width="8.7109375" customWidth="1"/>
    <col min="12807" max="12807" width="11.42578125" customWidth="1"/>
    <col min="12808" max="12808" width="4.140625" customWidth="1"/>
    <col min="12809" max="12811" width="8.7109375" customWidth="1"/>
    <col min="12812" max="12812" width="11.42578125" customWidth="1"/>
    <col min="12813" max="12813" width="4.140625" customWidth="1"/>
    <col min="12816" max="12816" width="11.42578125" customWidth="1"/>
    <col min="13050" max="13050" width="43.42578125" customWidth="1"/>
    <col min="13051" max="13056" width="5.7109375" customWidth="1"/>
    <col min="13057" max="13058" width="8.7109375" customWidth="1"/>
    <col min="13059" max="13059" width="3.5703125" customWidth="1"/>
    <col min="13060" max="13062" width="8.7109375" customWidth="1"/>
    <col min="13063" max="13063" width="11.42578125" customWidth="1"/>
    <col min="13064" max="13064" width="4.140625" customWidth="1"/>
    <col min="13065" max="13067" width="8.7109375" customWidth="1"/>
    <col min="13068" max="13068" width="11.42578125" customWidth="1"/>
    <col min="13069" max="13069" width="4.140625" customWidth="1"/>
    <col min="13072" max="13072" width="11.42578125" customWidth="1"/>
    <col min="13306" max="13306" width="43.42578125" customWidth="1"/>
    <col min="13307" max="13312" width="5.7109375" customWidth="1"/>
    <col min="13313" max="13314" width="8.7109375" customWidth="1"/>
    <col min="13315" max="13315" width="3.5703125" customWidth="1"/>
    <col min="13316" max="13318" width="8.7109375" customWidth="1"/>
    <col min="13319" max="13319" width="11.42578125" customWidth="1"/>
    <col min="13320" max="13320" width="4.140625" customWidth="1"/>
    <col min="13321" max="13323" width="8.7109375" customWidth="1"/>
    <col min="13324" max="13324" width="11.42578125" customWidth="1"/>
    <col min="13325" max="13325" width="4.140625" customWidth="1"/>
    <col min="13328" max="13328" width="11.42578125" customWidth="1"/>
    <col min="13562" max="13562" width="43.42578125" customWidth="1"/>
    <col min="13563" max="13568" width="5.7109375" customWidth="1"/>
    <col min="13569" max="13570" width="8.7109375" customWidth="1"/>
    <col min="13571" max="13571" width="3.5703125" customWidth="1"/>
    <col min="13572" max="13574" width="8.7109375" customWidth="1"/>
    <col min="13575" max="13575" width="11.42578125" customWidth="1"/>
    <col min="13576" max="13576" width="4.140625" customWidth="1"/>
    <col min="13577" max="13579" width="8.7109375" customWidth="1"/>
    <col min="13580" max="13580" width="11.42578125" customWidth="1"/>
    <col min="13581" max="13581" width="4.140625" customWidth="1"/>
    <col min="13584" max="13584" width="11.42578125" customWidth="1"/>
    <col min="13818" max="13818" width="43.42578125" customWidth="1"/>
    <col min="13819" max="13824" width="5.7109375" customWidth="1"/>
    <col min="13825" max="13826" width="8.7109375" customWidth="1"/>
    <col min="13827" max="13827" width="3.5703125" customWidth="1"/>
    <col min="13828" max="13830" width="8.7109375" customWidth="1"/>
    <col min="13831" max="13831" width="11.42578125" customWidth="1"/>
    <col min="13832" max="13832" width="4.140625" customWidth="1"/>
    <col min="13833" max="13835" width="8.7109375" customWidth="1"/>
    <col min="13836" max="13836" width="11.42578125" customWidth="1"/>
    <col min="13837" max="13837" width="4.140625" customWidth="1"/>
    <col min="13840" max="13840" width="11.42578125" customWidth="1"/>
    <col min="14074" max="14074" width="43.42578125" customWidth="1"/>
    <col min="14075" max="14080" width="5.7109375" customWidth="1"/>
    <col min="14081" max="14082" width="8.7109375" customWidth="1"/>
    <col min="14083" max="14083" width="3.5703125" customWidth="1"/>
    <col min="14084" max="14086" width="8.7109375" customWidth="1"/>
    <col min="14087" max="14087" width="11.42578125" customWidth="1"/>
    <col min="14088" max="14088" width="4.140625" customWidth="1"/>
    <col min="14089" max="14091" width="8.7109375" customWidth="1"/>
    <col min="14092" max="14092" width="11.42578125" customWidth="1"/>
    <col min="14093" max="14093" width="4.140625" customWidth="1"/>
    <col min="14096" max="14096" width="11.42578125" customWidth="1"/>
    <col min="14330" max="14330" width="43.42578125" customWidth="1"/>
    <col min="14331" max="14336" width="5.7109375" customWidth="1"/>
    <col min="14337" max="14338" width="8.7109375" customWidth="1"/>
    <col min="14339" max="14339" width="3.5703125" customWidth="1"/>
    <col min="14340" max="14342" width="8.7109375" customWidth="1"/>
    <col min="14343" max="14343" width="11.42578125" customWidth="1"/>
    <col min="14344" max="14344" width="4.140625" customWidth="1"/>
    <col min="14345" max="14347" width="8.7109375" customWidth="1"/>
    <col min="14348" max="14348" width="11.42578125" customWidth="1"/>
    <col min="14349" max="14349" width="4.140625" customWidth="1"/>
    <col min="14352" max="14352" width="11.42578125" customWidth="1"/>
    <col min="14586" max="14586" width="43.42578125" customWidth="1"/>
    <col min="14587" max="14592" width="5.7109375" customWidth="1"/>
    <col min="14593" max="14594" width="8.7109375" customWidth="1"/>
    <col min="14595" max="14595" width="3.5703125" customWidth="1"/>
    <col min="14596" max="14598" width="8.7109375" customWidth="1"/>
    <col min="14599" max="14599" width="11.42578125" customWidth="1"/>
    <col min="14600" max="14600" width="4.140625" customWidth="1"/>
    <col min="14601" max="14603" width="8.7109375" customWidth="1"/>
    <col min="14604" max="14604" width="11.42578125" customWidth="1"/>
    <col min="14605" max="14605" width="4.140625" customWidth="1"/>
    <col min="14608" max="14608" width="11.42578125" customWidth="1"/>
    <col min="14842" max="14842" width="43.42578125" customWidth="1"/>
    <col min="14843" max="14848" width="5.7109375" customWidth="1"/>
    <col min="14849" max="14850" width="8.7109375" customWidth="1"/>
    <col min="14851" max="14851" width="3.5703125" customWidth="1"/>
    <col min="14852" max="14854" width="8.7109375" customWidth="1"/>
    <col min="14855" max="14855" width="11.42578125" customWidth="1"/>
    <col min="14856" max="14856" width="4.140625" customWidth="1"/>
    <col min="14857" max="14859" width="8.7109375" customWidth="1"/>
    <col min="14860" max="14860" width="11.42578125" customWidth="1"/>
    <col min="14861" max="14861" width="4.140625" customWidth="1"/>
    <col min="14864" max="14864" width="11.42578125" customWidth="1"/>
    <col min="15098" max="15098" width="43.42578125" customWidth="1"/>
    <col min="15099" max="15104" width="5.7109375" customWidth="1"/>
    <col min="15105" max="15106" width="8.7109375" customWidth="1"/>
    <col min="15107" max="15107" width="3.5703125" customWidth="1"/>
    <col min="15108" max="15110" width="8.7109375" customWidth="1"/>
    <col min="15111" max="15111" width="11.42578125" customWidth="1"/>
    <col min="15112" max="15112" width="4.140625" customWidth="1"/>
    <col min="15113" max="15115" width="8.7109375" customWidth="1"/>
    <col min="15116" max="15116" width="11.42578125" customWidth="1"/>
    <col min="15117" max="15117" width="4.140625" customWidth="1"/>
    <col min="15120" max="15120" width="11.42578125" customWidth="1"/>
    <col min="15354" max="15354" width="43.42578125" customWidth="1"/>
    <col min="15355" max="15360" width="5.7109375" customWidth="1"/>
    <col min="15361" max="15362" width="8.7109375" customWidth="1"/>
    <col min="15363" max="15363" width="3.5703125" customWidth="1"/>
    <col min="15364" max="15366" width="8.7109375" customWidth="1"/>
    <col min="15367" max="15367" width="11.42578125" customWidth="1"/>
    <col min="15368" max="15368" width="4.140625" customWidth="1"/>
    <col min="15369" max="15371" width="8.7109375" customWidth="1"/>
    <col min="15372" max="15372" width="11.42578125" customWidth="1"/>
    <col min="15373" max="15373" width="4.140625" customWidth="1"/>
    <col min="15376" max="15376" width="11.42578125" customWidth="1"/>
    <col min="15610" max="15610" width="43.42578125" customWidth="1"/>
    <col min="15611" max="15616" width="5.7109375" customWidth="1"/>
    <col min="15617" max="15618" width="8.7109375" customWidth="1"/>
    <col min="15619" max="15619" width="3.5703125" customWidth="1"/>
    <col min="15620" max="15622" width="8.7109375" customWidth="1"/>
    <col min="15623" max="15623" width="11.42578125" customWidth="1"/>
    <col min="15624" max="15624" width="4.140625" customWidth="1"/>
    <col min="15625" max="15627" width="8.7109375" customWidth="1"/>
    <col min="15628" max="15628" width="11.42578125" customWidth="1"/>
    <col min="15629" max="15629" width="4.140625" customWidth="1"/>
    <col min="15632" max="15632" width="11.42578125" customWidth="1"/>
    <col min="15866" max="15866" width="43.42578125" customWidth="1"/>
    <col min="15867" max="15872" width="5.7109375" customWidth="1"/>
    <col min="15873" max="15874" width="8.7109375" customWidth="1"/>
    <col min="15875" max="15875" width="3.5703125" customWidth="1"/>
    <col min="15876" max="15878" width="8.7109375" customWidth="1"/>
    <col min="15879" max="15879" width="11.42578125" customWidth="1"/>
    <col min="15880" max="15880" width="4.140625" customWidth="1"/>
    <col min="15881" max="15883" width="8.7109375" customWidth="1"/>
    <col min="15884" max="15884" width="11.42578125" customWidth="1"/>
    <col min="15885" max="15885" width="4.140625" customWidth="1"/>
    <col min="15888" max="15888" width="11.42578125" customWidth="1"/>
    <col min="16122" max="16122" width="43.42578125" customWidth="1"/>
    <col min="16123" max="16128" width="5.7109375" customWidth="1"/>
    <col min="16129" max="16130" width="8.7109375" customWidth="1"/>
    <col min="16131" max="16131" width="3.5703125" customWidth="1"/>
    <col min="16132" max="16134" width="8.7109375" customWidth="1"/>
    <col min="16135" max="16135" width="11.42578125" customWidth="1"/>
    <col min="16136" max="16136" width="4.140625" customWidth="1"/>
    <col min="16137" max="16139" width="8.7109375" customWidth="1"/>
    <col min="16140" max="16140" width="11.42578125" customWidth="1"/>
    <col min="16141" max="16141" width="4.140625" customWidth="1"/>
    <col min="16144" max="16144" width="11.42578125" customWidth="1"/>
  </cols>
  <sheetData>
    <row r="1" spans="1:16" ht="26.25" x14ac:dyDescent="0.25">
      <c r="A1" s="1" t="s">
        <v>76</v>
      </c>
      <c r="B1" s="2"/>
      <c r="C1" s="3"/>
      <c r="D1" s="3"/>
      <c r="E1" s="24" t="s">
        <v>31</v>
      </c>
      <c r="F1" s="3"/>
      <c r="G1" s="3"/>
      <c r="H1" s="25"/>
      <c r="I1" s="25"/>
      <c r="J1" s="25"/>
      <c r="K1" s="25"/>
      <c r="L1" s="25"/>
      <c r="M1" s="25"/>
      <c r="N1" s="3"/>
    </row>
    <row r="2" spans="1:16" ht="9.75" customHeight="1" x14ac:dyDescent="0.25">
      <c r="A2" s="1"/>
      <c r="B2" s="2"/>
      <c r="C2" s="3"/>
      <c r="D2" s="3"/>
      <c r="E2" s="3"/>
      <c r="F2" s="3"/>
      <c r="G2" s="3"/>
      <c r="H2" s="4"/>
      <c r="I2" s="4"/>
      <c r="K2" s="4"/>
      <c r="L2" s="4"/>
      <c r="M2" s="4"/>
      <c r="N2" s="3"/>
    </row>
    <row r="3" spans="1:16" ht="26.25" x14ac:dyDescent="0.25">
      <c r="A3" s="1" t="s">
        <v>38</v>
      </c>
      <c r="B3" s="2"/>
      <c r="C3" s="3"/>
      <c r="D3" s="3"/>
      <c r="E3" s="3"/>
      <c r="F3" s="3"/>
      <c r="G3" s="3"/>
      <c r="H3" s="4"/>
      <c r="I3" s="4"/>
      <c r="K3" s="4"/>
      <c r="L3" s="4"/>
      <c r="M3" s="4"/>
      <c r="N3" s="3"/>
    </row>
    <row r="4" spans="1:16" x14ac:dyDescent="0.25">
      <c r="A4" s="8"/>
      <c r="B4" s="3"/>
      <c r="C4" s="3"/>
      <c r="D4" s="3"/>
      <c r="E4" s="3"/>
      <c r="F4" s="3"/>
      <c r="G4" s="3"/>
      <c r="H4" s="4"/>
      <c r="I4" s="4"/>
      <c r="K4" s="4"/>
      <c r="L4" s="4"/>
      <c r="M4" s="4"/>
      <c r="N4" s="4"/>
    </row>
    <row r="5" spans="1:16" ht="15.75" thickBot="1" x14ac:dyDescent="0.3">
      <c r="A5" s="9" t="s">
        <v>0</v>
      </c>
      <c r="B5" s="3"/>
      <c r="C5"/>
      <c r="D5"/>
      <c r="E5" s="5" t="s">
        <v>1</v>
      </c>
      <c r="F5" s="3"/>
      <c r="G5" s="3"/>
      <c r="H5" s="4"/>
      <c r="I5" s="4"/>
      <c r="K5" s="4"/>
      <c r="L5" s="4"/>
      <c r="M5" s="4"/>
      <c r="N5" s="3"/>
    </row>
    <row r="6" spans="1:16" ht="15.75" thickBot="1" x14ac:dyDescent="0.3">
      <c r="B6" s="3"/>
      <c r="C6" s="3"/>
      <c r="D6" s="3"/>
      <c r="E6" s="3"/>
      <c r="F6" s="3"/>
      <c r="G6" s="3"/>
      <c r="H6" s="4"/>
      <c r="I6" s="4"/>
      <c r="K6" s="99" t="s">
        <v>2</v>
      </c>
      <c r="L6" s="100"/>
      <c r="M6" s="101"/>
      <c r="N6" s="4"/>
    </row>
    <row r="7" spans="1:16" x14ac:dyDescent="0.25">
      <c r="A7" s="113" t="s">
        <v>26</v>
      </c>
      <c r="B7" s="115" t="s">
        <v>3</v>
      </c>
      <c r="C7" s="116"/>
      <c r="D7" s="116"/>
      <c r="E7" s="116"/>
      <c r="F7" s="117"/>
      <c r="G7" s="54"/>
      <c r="H7" s="115" t="s">
        <v>4</v>
      </c>
      <c r="I7" s="118"/>
      <c r="K7" s="119" t="s">
        <v>5</v>
      </c>
      <c r="L7" s="120"/>
      <c r="M7" s="121" t="s">
        <v>6</v>
      </c>
    </row>
    <row r="8" spans="1:16" ht="76.5" customHeight="1" x14ac:dyDescent="0.25">
      <c r="A8" s="114"/>
      <c r="B8" s="65" t="s">
        <v>7</v>
      </c>
      <c r="C8" s="65" t="s">
        <v>8</v>
      </c>
      <c r="D8" s="65" t="s">
        <v>9</v>
      </c>
      <c r="E8" s="65" t="s">
        <v>10</v>
      </c>
      <c r="F8" s="65" t="s">
        <v>27</v>
      </c>
      <c r="G8" s="65" t="s">
        <v>28</v>
      </c>
      <c r="H8" s="12" t="s">
        <v>11</v>
      </c>
      <c r="I8" s="13" t="s">
        <v>12</v>
      </c>
      <c r="J8" s="14"/>
      <c r="K8" s="66" t="s">
        <v>81</v>
      </c>
      <c r="L8" s="67" t="s">
        <v>82</v>
      </c>
      <c r="M8" s="122"/>
      <c r="O8" s="65" t="s">
        <v>29</v>
      </c>
    </row>
    <row r="9" spans="1:16" ht="29.25" customHeight="1" x14ac:dyDescent="0.25">
      <c r="A9" s="55" t="s">
        <v>18</v>
      </c>
      <c r="B9" s="57">
        <v>4.5</v>
      </c>
      <c r="C9" s="57">
        <v>4.5</v>
      </c>
      <c r="D9" s="57">
        <v>3</v>
      </c>
      <c r="E9" s="57">
        <v>5</v>
      </c>
      <c r="F9" s="57">
        <v>3</v>
      </c>
      <c r="G9" s="57">
        <v>2</v>
      </c>
      <c r="H9" s="58">
        <v>3</v>
      </c>
      <c r="I9" s="58">
        <v>2.5</v>
      </c>
      <c r="J9" s="15"/>
      <c r="K9" s="61">
        <f>IFERROR(ROUND(AVERAGE(H9:I9)*2,0)/2,"")</f>
        <v>3</v>
      </c>
      <c r="L9" s="62">
        <f t="shared" ref="L9:L15" si="0">IFERROR(ROUND(AVERAGE(B9,C9,D9,E9,F9,G9)*2,0)/2,"")</f>
        <v>3.5</v>
      </c>
      <c r="M9" s="63">
        <f>IFERROR(ROUND(AVERAGE(K9:L9)*2,0)/2,"")</f>
        <v>3.5</v>
      </c>
      <c r="N9" s="16">
        <f>IF(M9&lt;4,4-M9,0)</f>
        <v>0.5</v>
      </c>
      <c r="O9" s="68" t="s">
        <v>30</v>
      </c>
      <c r="P9">
        <v>6</v>
      </c>
    </row>
    <row r="10" spans="1:16" ht="29.25" customHeight="1" x14ac:dyDescent="0.25">
      <c r="A10" s="55" t="s">
        <v>19</v>
      </c>
      <c r="B10" s="57">
        <v>3</v>
      </c>
      <c r="C10" s="57">
        <v>4</v>
      </c>
      <c r="D10" s="57">
        <v>5</v>
      </c>
      <c r="E10" s="57">
        <v>5</v>
      </c>
      <c r="F10" s="57">
        <v>4</v>
      </c>
      <c r="G10" s="57">
        <v>3.5</v>
      </c>
      <c r="H10" s="58">
        <v>2.5</v>
      </c>
      <c r="I10" s="58">
        <v>4</v>
      </c>
      <c r="J10" s="15"/>
      <c r="K10" s="61">
        <f>IFERROR(ROUND(AVERAGE(H10:I10)*2,0)/2,"")</f>
        <v>3.5</v>
      </c>
      <c r="L10" s="62">
        <f t="shared" si="0"/>
        <v>4</v>
      </c>
      <c r="M10" s="63">
        <f t="shared" ref="M10:M16" si="1">IFERROR(ROUND(AVERAGE(K10:L10)*2,0)/2,"")</f>
        <v>4</v>
      </c>
      <c r="N10" s="16">
        <f>IF(M10&lt;4,4-M10,0)</f>
        <v>0</v>
      </c>
      <c r="O10" s="68" t="s">
        <v>30</v>
      </c>
      <c r="P10">
        <v>5.5</v>
      </c>
    </row>
    <row r="11" spans="1:16" ht="29.25" customHeight="1" x14ac:dyDescent="0.25">
      <c r="A11" s="55" t="s">
        <v>20</v>
      </c>
      <c r="B11" s="57">
        <v>5.5</v>
      </c>
      <c r="C11" s="57">
        <v>6</v>
      </c>
      <c r="D11" s="57">
        <v>4.5</v>
      </c>
      <c r="E11" s="57">
        <v>4</v>
      </c>
      <c r="F11" s="57">
        <v>5</v>
      </c>
      <c r="G11" s="57">
        <v>5.5</v>
      </c>
      <c r="H11" s="58">
        <v>4.5</v>
      </c>
      <c r="I11" s="58">
        <v>4.5</v>
      </c>
      <c r="J11" s="15"/>
      <c r="K11" s="61">
        <f>IFERROR(ROUND(AVERAGE(H11:I11)*2,0)/2,"")</f>
        <v>4.5</v>
      </c>
      <c r="L11" s="62">
        <f t="shared" si="0"/>
        <v>5</v>
      </c>
      <c r="M11" s="63">
        <f t="shared" si="1"/>
        <v>5</v>
      </c>
      <c r="N11" s="16">
        <f t="shared" ref="N11:N17" si="2">IF(M11&lt;4,4-M11,0)</f>
        <v>0</v>
      </c>
      <c r="O11" s="68" t="s">
        <v>30</v>
      </c>
      <c r="P11">
        <v>5</v>
      </c>
    </row>
    <row r="12" spans="1:16" ht="29.25" customHeight="1" x14ac:dyDescent="0.25">
      <c r="A12" s="55" t="s">
        <v>13</v>
      </c>
      <c r="B12" s="57">
        <v>3</v>
      </c>
      <c r="C12" s="57">
        <v>4</v>
      </c>
      <c r="D12" s="57">
        <v>5</v>
      </c>
      <c r="E12" s="57">
        <v>6</v>
      </c>
      <c r="F12" s="57">
        <v>5</v>
      </c>
      <c r="G12" s="57">
        <v>5</v>
      </c>
      <c r="H12" s="58">
        <v>3.5</v>
      </c>
      <c r="I12" s="59"/>
      <c r="J12" s="15"/>
      <c r="K12" s="61">
        <f>IF(H12&gt;0,H12,"")</f>
        <v>3.5</v>
      </c>
      <c r="L12" s="62">
        <f t="shared" si="0"/>
        <v>4.5</v>
      </c>
      <c r="M12" s="63">
        <f t="shared" si="1"/>
        <v>4</v>
      </c>
      <c r="N12" s="16">
        <f t="shared" si="2"/>
        <v>0</v>
      </c>
      <c r="O12" s="68" t="s">
        <v>30</v>
      </c>
      <c r="P12">
        <v>4.5</v>
      </c>
    </row>
    <row r="13" spans="1:16" ht="29.25" customHeight="1" x14ac:dyDescent="0.25">
      <c r="A13" s="55" t="s">
        <v>32</v>
      </c>
      <c r="B13" s="57">
        <v>4</v>
      </c>
      <c r="C13" s="57">
        <v>3</v>
      </c>
      <c r="D13" s="57">
        <v>4</v>
      </c>
      <c r="E13" s="57">
        <v>5</v>
      </c>
      <c r="F13" s="57">
        <v>6</v>
      </c>
      <c r="G13" s="57">
        <v>4.5</v>
      </c>
      <c r="H13" s="58">
        <v>5</v>
      </c>
      <c r="I13" s="59"/>
      <c r="J13" s="15"/>
      <c r="K13" s="61">
        <f>IF(H13&gt;0,H13,"")</f>
        <v>5</v>
      </c>
      <c r="L13" s="62">
        <f t="shared" si="0"/>
        <v>4.5</v>
      </c>
      <c r="M13" s="63">
        <f t="shared" si="1"/>
        <v>5</v>
      </c>
      <c r="N13" s="16">
        <f t="shared" si="2"/>
        <v>0</v>
      </c>
      <c r="O13" s="68" t="s">
        <v>30</v>
      </c>
      <c r="P13">
        <v>4</v>
      </c>
    </row>
    <row r="14" spans="1:16" ht="29.25" customHeight="1" x14ac:dyDescent="0.25">
      <c r="A14" s="55" t="s">
        <v>33</v>
      </c>
      <c r="B14" s="57">
        <v>4</v>
      </c>
      <c r="C14" s="57">
        <v>5</v>
      </c>
      <c r="D14" s="57">
        <v>6</v>
      </c>
      <c r="E14" s="57">
        <v>4.5</v>
      </c>
      <c r="F14" s="57">
        <v>2.5</v>
      </c>
      <c r="G14" s="57">
        <v>3.5</v>
      </c>
      <c r="H14" s="58">
        <v>4</v>
      </c>
      <c r="I14" s="59"/>
      <c r="J14" s="15"/>
      <c r="K14" s="61">
        <f>IF(H14&gt;0,H14,"")</f>
        <v>4</v>
      </c>
      <c r="L14" s="62">
        <f t="shared" si="0"/>
        <v>4.5</v>
      </c>
      <c r="M14" s="63">
        <f t="shared" si="1"/>
        <v>4.5</v>
      </c>
      <c r="N14" s="16">
        <f t="shared" si="2"/>
        <v>0</v>
      </c>
      <c r="O14" s="68" t="s">
        <v>30</v>
      </c>
      <c r="P14">
        <v>3.5</v>
      </c>
    </row>
    <row r="15" spans="1:16" ht="29.25" customHeight="1" x14ac:dyDescent="0.25">
      <c r="A15" s="55" t="s">
        <v>21</v>
      </c>
      <c r="B15" s="57">
        <v>4</v>
      </c>
      <c r="C15" s="57">
        <v>4</v>
      </c>
      <c r="D15" s="57">
        <v>4</v>
      </c>
      <c r="E15" s="57">
        <v>4</v>
      </c>
      <c r="F15" s="57">
        <v>4</v>
      </c>
      <c r="G15" s="57">
        <v>4</v>
      </c>
      <c r="H15" s="60"/>
      <c r="I15" s="59"/>
      <c r="J15" s="15"/>
      <c r="K15" s="64"/>
      <c r="L15" s="62">
        <f t="shared" si="0"/>
        <v>4</v>
      </c>
      <c r="M15" s="63">
        <f t="shared" si="1"/>
        <v>4</v>
      </c>
      <c r="N15" s="16">
        <f t="shared" si="2"/>
        <v>0</v>
      </c>
      <c r="O15" s="68" t="s">
        <v>30</v>
      </c>
      <c r="P15">
        <v>3</v>
      </c>
    </row>
    <row r="16" spans="1:16" ht="29.25" customHeight="1" x14ac:dyDescent="0.25">
      <c r="A16" s="55" t="s">
        <v>22</v>
      </c>
      <c r="B16" s="60"/>
      <c r="C16" s="60"/>
      <c r="D16" s="57">
        <v>4</v>
      </c>
      <c r="E16" s="57">
        <v>4.5</v>
      </c>
      <c r="F16" s="60"/>
      <c r="G16" s="60"/>
      <c r="H16" s="60"/>
      <c r="I16" s="59"/>
      <c r="J16" s="15"/>
      <c r="K16" s="64"/>
      <c r="L16" s="62">
        <f>IFERROR(ROUND(AVERAGE(D16:E16)*2,0)/2,"")</f>
        <v>4.5</v>
      </c>
      <c r="M16" s="63">
        <f t="shared" si="1"/>
        <v>4.5</v>
      </c>
      <c r="N16" s="16">
        <f t="shared" si="2"/>
        <v>0</v>
      </c>
      <c r="O16" s="68" t="s">
        <v>30</v>
      </c>
      <c r="P16">
        <v>2.5</v>
      </c>
    </row>
    <row r="17" spans="1:19" ht="29.25" customHeight="1" x14ac:dyDescent="0.25">
      <c r="A17" s="55" t="s">
        <v>23</v>
      </c>
      <c r="B17" s="60"/>
      <c r="C17" s="60"/>
      <c r="D17" s="60"/>
      <c r="E17" s="60"/>
      <c r="F17" s="60"/>
      <c r="G17" s="57">
        <v>5.5</v>
      </c>
      <c r="H17" s="60"/>
      <c r="I17" s="59"/>
      <c r="J17" s="15"/>
      <c r="K17" s="64"/>
      <c r="L17" s="62">
        <f>IF(G17&gt;0,G17,"")</f>
        <v>5.5</v>
      </c>
      <c r="M17" s="123">
        <f>IFERROR(ROUND(AVERAGE(L17,L18)*2,0)/2,"")</f>
        <v>3.5</v>
      </c>
      <c r="N17" s="16">
        <f t="shared" si="2"/>
        <v>0.5</v>
      </c>
      <c r="O17" s="111" t="s">
        <v>30</v>
      </c>
      <c r="P17">
        <v>2</v>
      </c>
    </row>
    <row r="18" spans="1:19" ht="29.25" customHeight="1" x14ac:dyDescent="0.25">
      <c r="A18" s="56" t="s">
        <v>80</v>
      </c>
      <c r="B18" s="60"/>
      <c r="C18" s="60"/>
      <c r="D18" s="57">
        <v>1</v>
      </c>
      <c r="E18" s="57">
        <v>2</v>
      </c>
      <c r="F18" s="60"/>
      <c r="G18" s="60"/>
      <c r="H18" s="60"/>
      <c r="I18" s="59"/>
      <c r="J18" s="15"/>
      <c r="K18" s="64" t="str">
        <f>IF(H18&gt;0,H18,"")</f>
        <v/>
      </c>
      <c r="L18" s="62">
        <f>IFERROR(ROUND(AVERAGE(D18:E18)*2,0)/2,"")</f>
        <v>1.5</v>
      </c>
      <c r="M18" s="124"/>
      <c r="N18" s="16"/>
      <c r="O18" s="112"/>
      <c r="P18">
        <v>1.5</v>
      </c>
    </row>
    <row r="19" spans="1:19" ht="13.5" customHeight="1" x14ac:dyDescent="0.25">
      <c r="A19" s="108"/>
      <c r="B19" s="109"/>
      <c r="C19" s="109"/>
      <c r="D19" s="109"/>
      <c r="E19" s="109"/>
      <c r="F19" s="109"/>
      <c r="G19" s="109"/>
      <c r="H19" s="109"/>
      <c r="I19" s="110"/>
      <c r="J19" s="23"/>
      <c r="K19" s="102"/>
      <c r="L19" s="103"/>
      <c r="M19" s="104"/>
      <c r="N19" s="16"/>
      <c r="O19" s="22"/>
      <c r="P19">
        <v>1</v>
      </c>
    </row>
    <row r="20" spans="1:19" x14ac:dyDescent="0.25">
      <c r="A20" s="55" t="s">
        <v>14</v>
      </c>
      <c r="B20" s="96"/>
      <c r="C20" s="97"/>
      <c r="D20" s="97"/>
      <c r="E20" s="97"/>
      <c r="F20" s="97"/>
      <c r="G20" s="97"/>
      <c r="H20" s="97"/>
      <c r="I20" s="98"/>
      <c r="J20" s="15"/>
      <c r="K20" s="92"/>
      <c r="L20" s="93"/>
      <c r="M20" s="63">
        <f>IFERROR(ROUND(AVERAGE(M9,M10,M11,M12,M13,M14,M15,M16,M17),1),"")</f>
        <v>4.2</v>
      </c>
      <c r="N20" s="11">
        <f>SUM(N9:N18)</f>
        <v>1</v>
      </c>
    </row>
    <row r="21" spans="1:19" ht="15" customHeight="1" thickBot="1" x14ac:dyDescent="0.3">
      <c r="A21" s="69" t="s">
        <v>15</v>
      </c>
      <c r="B21" s="94">
        <v>0.5</v>
      </c>
      <c r="C21" s="94"/>
      <c r="D21" s="94"/>
      <c r="E21" s="94"/>
      <c r="F21" s="94"/>
      <c r="G21" s="94"/>
      <c r="H21" s="94"/>
      <c r="I21" s="95"/>
      <c r="J21" s="15"/>
      <c r="K21" s="105">
        <v>0.5</v>
      </c>
      <c r="L21" s="106"/>
      <c r="M21" s="107"/>
    </row>
    <row r="22" spans="1:19" x14ac:dyDescent="0.25">
      <c r="A22" s="17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3"/>
    </row>
    <row r="23" spans="1:19" x14ac:dyDescent="0.25">
      <c r="A23" s="17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3"/>
    </row>
    <row r="24" spans="1:19" x14ac:dyDescent="0.25">
      <c r="A24" s="17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53"/>
      <c r="N24"/>
      <c r="O24"/>
      <c r="P24"/>
    </row>
    <row r="25" spans="1:19" x14ac:dyDescent="0.25">
      <c r="A25" s="43" t="s">
        <v>36</v>
      </c>
      <c r="B25" s="10" t="s">
        <v>16</v>
      </c>
      <c r="C25" s="15"/>
      <c r="D25" s="15"/>
      <c r="E25" s="15"/>
      <c r="F25" s="15"/>
      <c r="G25" s="15"/>
      <c r="H25" s="15"/>
      <c r="I25" s="15"/>
      <c r="J25" s="15"/>
      <c r="L25" s="31"/>
      <c r="M25" s="78" t="str">
        <f>IF(COUNTA(B9:I18 )&lt;56,"provisorischer Entscheid (Noten unvollständig)","")</f>
        <v/>
      </c>
      <c r="N25" s="53"/>
      <c r="O25" s="53"/>
      <c r="P25" s="53"/>
      <c r="Q25" s="53"/>
      <c r="R25" s="53"/>
      <c r="S25" s="53"/>
    </row>
    <row r="26" spans="1:19" x14ac:dyDescent="0.25">
      <c r="A26" s="4"/>
      <c r="B26" s="41" t="s">
        <v>17</v>
      </c>
      <c r="C26" s="79"/>
      <c r="D26" s="79"/>
      <c r="E26" s="79"/>
      <c r="F26" s="79"/>
      <c r="G26" s="79"/>
      <c r="H26" s="70"/>
      <c r="I26" s="70"/>
      <c r="J26" s="70"/>
      <c r="K26" s="4"/>
      <c r="L26" s="70"/>
      <c r="M26" s="72">
        <f>M20</f>
        <v>4.2</v>
      </c>
      <c r="N26" s="45"/>
      <c r="O26" s="44" t="str">
        <f>IF(M26&gt;3.9,"erfüllt","nicht erfüllt")</f>
        <v>erfüllt</v>
      </c>
    </row>
    <row r="27" spans="1:19" x14ac:dyDescent="0.25">
      <c r="A27" s="4"/>
      <c r="B27" s="42" t="s">
        <v>34</v>
      </c>
      <c r="C27" s="80"/>
      <c r="D27" s="80"/>
      <c r="E27" s="80"/>
      <c r="F27" s="80"/>
      <c r="G27" s="80"/>
      <c r="H27" s="71"/>
      <c r="I27" s="71"/>
      <c r="J27" s="71"/>
      <c r="K27" s="4"/>
      <c r="L27" s="71"/>
      <c r="M27" s="73">
        <f>COUNTIF(M9:M18,"&lt;4")</f>
        <v>2</v>
      </c>
      <c r="N27" s="45"/>
      <c r="O27" s="44" t="str">
        <f>IF(M27&lt;=2,"erfüllt","nicht erfüllt")</f>
        <v>erfüllt</v>
      </c>
    </row>
    <row r="28" spans="1:19" x14ac:dyDescent="0.25">
      <c r="A28" s="4"/>
      <c r="B28" s="42" t="s">
        <v>35</v>
      </c>
      <c r="C28" s="80"/>
      <c r="D28" s="80"/>
      <c r="E28" s="80"/>
      <c r="F28" s="80"/>
      <c r="G28" s="80"/>
      <c r="H28" s="71"/>
      <c r="I28" s="71"/>
      <c r="J28" s="71"/>
      <c r="K28" s="4"/>
      <c r="L28" s="71"/>
      <c r="M28" s="74">
        <f>N20</f>
        <v>1</v>
      </c>
      <c r="N28" s="45"/>
      <c r="O28" s="44" t="str">
        <f>IF(M28&lt;=2,"erfüllt","nicht erfüllt")</f>
        <v>erfüllt</v>
      </c>
    </row>
    <row r="29" spans="1:19" x14ac:dyDescent="0.25">
      <c r="A29" s="4"/>
      <c r="B29" s="5"/>
      <c r="C29" s="3"/>
      <c r="D29" s="3"/>
      <c r="E29" s="3"/>
      <c r="F29" s="3"/>
      <c r="G29" s="3"/>
      <c r="H29" s="4"/>
      <c r="I29" s="4"/>
      <c r="K29" s="4"/>
      <c r="L29" s="4"/>
      <c r="M29" s="4"/>
      <c r="N29" s="3"/>
    </row>
    <row r="30" spans="1:19" x14ac:dyDescent="0.25">
      <c r="A30" s="4"/>
      <c r="B30" s="5"/>
      <c r="C30" s="3"/>
      <c r="D30" s="3"/>
      <c r="E30" s="3"/>
      <c r="F30" s="3"/>
      <c r="G30" s="3"/>
      <c r="H30" s="4"/>
      <c r="I30" s="4"/>
      <c r="K30" s="4"/>
      <c r="L30" s="4"/>
      <c r="M30" s="4"/>
      <c r="N30" s="3"/>
    </row>
    <row r="31" spans="1:19" x14ac:dyDescent="0.25">
      <c r="A31" s="4"/>
      <c r="B31" s="5"/>
      <c r="C31" s="3"/>
      <c r="D31" s="3"/>
      <c r="E31" s="3"/>
      <c r="F31" s="3"/>
      <c r="G31" s="3"/>
      <c r="H31" s="4"/>
      <c r="I31" s="4"/>
      <c r="K31" s="4"/>
      <c r="L31" s="4"/>
      <c r="M31" s="4"/>
      <c r="N31" s="3"/>
    </row>
    <row r="32" spans="1:19" x14ac:dyDescent="0.25">
      <c r="A32" s="27" t="s">
        <v>75</v>
      </c>
    </row>
    <row r="33" spans="1:19" x14ac:dyDescent="0.25">
      <c r="A33" s="27"/>
    </row>
    <row r="34" spans="1:19" x14ac:dyDescent="0.25">
      <c r="A34" s="27"/>
    </row>
    <row r="35" spans="1:19" x14ac:dyDescent="0.25">
      <c r="A35" s="27"/>
    </row>
    <row r="37" spans="1:19" x14ac:dyDescent="0.25">
      <c r="A37" s="32" t="s">
        <v>69</v>
      </c>
    </row>
    <row r="39" spans="1:19" x14ac:dyDescent="0.25">
      <c r="A39" s="43" t="s">
        <v>24</v>
      </c>
      <c r="B39" s="10" t="s">
        <v>16</v>
      </c>
      <c r="C39" s="15"/>
      <c r="D39" s="15"/>
      <c r="E39" s="15"/>
      <c r="F39" s="15"/>
      <c r="G39" s="15"/>
      <c r="H39" s="15"/>
      <c r="I39" s="15"/>
      <c r="J39" s="15"/>
      <c r="K39" s="18"/>
      <c r="L39" s="18"/>
      <c r="M39" s="53" t="str" cm="1">
        <f t="array" ref="M39">IF(EFZ!E43:E43&lt;&gt;"","provisorischer Entscheid (Noten unvollständig)","")</f>
        <v/>
      </c>
      <c r="N39" s="53"/>
      <c r="O39" s="53"/>
      <c r="P39" s="53"/>
      <c r="Q39" s="53"/>
      <c r="R39" s="53"/>
      <c r="S39" s="53"/>
    </row>
    <row r="40" spans="1:19" x14ac:dyDescent="0.25">
      <c r="A40" s="75" t="s">
        <v>77</v>
      </c>
      <c r="B40" s="41" t="s">
        <v>83</v>
      </c>
      <c r="C40" s="79"/>
      <c r="D40" s="79"/>
      <c r="E40" s="79"/>
      <c r="F40" s="79"/>
      <c r="G40" s="79"/>
      <c r="H40" s="70"/>
      <c r="I40" s="70"/>
      <c r="J40" s="70"/>
      <c r="K40" s="41"/>
      <c r="L40" s="41"/>
      <c r="M40" s="76"/>
      <c r="N40" s="47"/>
      <c r="O40" s="46" t="str">
        <f>IF(AND(EFZ!F44="erfüllt",EFZ!F45="erfüllt",EFZ!F46="erfüllt"),"erfüllt","nicht erfüllt")</f>
        <v>erfüllt</v>
      </c>
      <c r="P40" s="46"/>
      <c r="Q40" s="27"/>
    </row>
    <row r="41" spans="1:19" x14ac:dyDescent="0.25">
      <c r="K41" s="22"/>
      <c r="L41" s="22"/>
      <c r="M41" s="77"/>
      <c r="N41" s="47"/>
      <c r="O41" s="47"/>
      <c r="P41" s="44" t="str">
        <f>IF(AND(O9="erfüllt",O10="erfüllt",O11="erfüllt",P32="erfüllt",P36="erfüllt",P37="erfüllt"),"erfüllt","nicht erfüllt")</f>
        <v>nicht erfüllt</v>
      </c>
      <c r="Q41" s="27"/>
    </row>
    <row r="42" spans="1:19" x14ac:dyDescent="0.25">
      <c r="K42" s="22"/>
      <c r="L42" s="22"/>
      <c r="M42" s="77"/>
      <c r="N42" s="48"/>
      <c r="O42" s="48"/>
      <c r="P42" s="46"/>
      <c r="Q42" s="27"/>
    </row>
    <row r="43" spans="1:19" x14ac:dyDescent="0.25">
      <c r="A43" s="43" t="s">
        <v>25</v>
      </c>
      <c r="B43" s="10" t="s">
        <v>16</v>
      </c>
      <c r="C43" s="15"/>
      <c r="D43" s="15"/>
      <c r="E43" s="15"/>
      <c r="F43" s="15"/>
      <c r="G43" s="15"/>
      <c r="H43" s="15"/>
      <c r="I43" s="15"/>
      <c r="J43" s="15"/>
      <c r="K43" s="18"/>
      <c r="L43" s="18"/>
      <c r="M43" s="78" t="str">
        <f>IF($M$25&lt;&gt;"","provisorischer Entscheid (Noten unvollständig)","")</f>
        <v/>
      </c>
      <c r="N43" s="78"/>
      <c r="O43" s="78"/>
      <c r="P43" s="78"/>
      <c r="Q43" s="78"/>
      <c r="R43" s="53"/>
      <c r="S43" s="53"/>
    </row>
    <row r="44" spans="1:19" x14ac:dyDescent="0.25">
      <c r="A44" s="4"/>
      <c r="B44" s="41" t="s">
        <v>79</v>
      </c>
      <c r="C44" s="79"/>
      <c r="D44" s="79"/>
      <c r="E44" s="79"/>
      <c r="F44" s="79"/>
      <c r="G44" s="79"/>
      <c r="H44" s="70"/>
      <c r="I44" s="70"/>
      <c r="J44" s="70"/>
      <c r="K44" s="41"/>
      <c r="L44" s="41"/>
      <c r="M44" s="76"/>
      <c r="N44" s="47"/>
      <c r="O44" s="46" t="str">
        <f>IF(O40="erfüllt","erfüllt","nicht erfüllt")</f>
        <v>erfüllt</v>
      </c>
      <c r="P44" s="46"/>
      <c r="Q44" s="27"/>
    </row>
    <row r="45" spans="1:19" x14ac:dyDescent="0.25">
      <c r="A45" s="4"/>
      <c r="B45" s="42" t="s">
        <v>78</v>
      </c>
      <c r="C45" s="80"/>
      <c r="D45" s="80"/>
      <c r="E45" s="80"/>
      <c r="F45" s="80"/>
      <c r="G45" s="80"/>
      <c r="H45" s="71"/>
      <c r="I45" s="71"/>
      <c r="J45" s="71"/>
      <c r="K45" s="42"/>
      <c r="L45" s="42"/>
      <c r="M45" s="20"/>
      <c r="N45" s="47"/>
      <c r="O45" s="46" t="str">
        <f>IF(AND(O26="erfüllt",O27="erfüllt",O28="erfüllt"),"erfüllt","nicht erfüllt")</f>
        <v>erfüllt</v>
      </c>
      <c r="P45" s="44" t="str">
        <f>IF(P41="erfüllt","erfüllt","nicht erfüllt")</f>
        <v>nicht erfüllt</v>
      </c>
      <c r="Q45" s="27"/>
    </row>
    <row r="46" spans="1:19" x14ac:dyDescent="0.25">
      <c r="N46" s="6"/>
      <c r="O46" s="6"/>
      <c r="P46" s="5" t="str">
        <f>IF(AND(U9="erfüllt",U10="erfüllt",U11="erfüllt"),"erfüllt","nicht erfüllt")</f>
        <v>nicht erfüllt</v>
      </c>
    </row>
    <row r="58" spans="13:13" x14ac:dyDescent="0.25">
      <c r="M58" t="str">
        <f>IF(OR($L$25&lt;&gt;"",$M$51&lt;&gt;""),"Provisorischer Entscheid (Noten unvollständig)","")</f>
        <v/>
      </c>
    </row>
  </sheetData>
  <sheetProtection algorithmName="SHA-512" hashValue="upuXKMz1Oq+19UGTdRv/QBx+DUYo4WvmEn03JtV5RHOKw4YRK2w5hS0R/oPfcT0B5vG1mzR5aUArFY96G8C6Zg==" saltValue="rEgahejZxma0KXrD0lhzEw==" spinCount="100000" sheet="1" selectLockedCells="1"/>
  <mergeCells count="14">
    <mergeCell ref="O17:O18"/>
    <mergeCell ref="A7:A8"/>
    <mergeCell ref="B7:F7"/>
    <mergeCell ref="H7:I7"/>
    <mergeCell ref="K7:L7"/>
    <mergeCell ref="M7:M8"/>
    <mergeCell ref="M17:M18"/>
    <mergeCell ref="K20:L20"/>
    <mergeCell ref="B21:I21"/>
    <mergeCell ref="B20:I20"/>
    <mergeCell ref="K6:M6"/>
    <mergeCell ref="K19:M19"/>
    <mergeCell ref="K21:M21"/>
    <mergeCell ref="A19:I19"/>
  </mergeCells>
  <conditionalFormatting sqref="H1">
    <cfRule type="expression" dxfId="19" priority="46">
      <formula>(ISBLANK($H$1)=FALSE)</formula>
    </cfRule>
  </conditionalFormatting>
  <conditionalFormatting sqref="L25">
    <cfRule type="expression" dxfId="18" priority="39">
      <formula>(COUNTBLANK($L25)=0)</formula>
    </cfRule>
  </conditionalFormatting>
  <conditionalFormatting sqref="M9:M17">
    <cfRule type="cellIs" dxfId="17" priority="64" stopIfTrue="1" operator="greaterThanOrEqual">
      <formula>4</formula>
    </cfRule>
    <cfRule type="cellIs" dxfId="16" priority="65" stopIfTrue="1" operator="lessThan">
      <formula>4</formula>
    </cfRule>
  </conditionalFormatting>
  <conditionalFormatting sqref="M20 M26">
    <cfRule type="cellIs" dxfId="15" priority="76" stopIfTrue="1" operator="greaterThanOrEqual">
      <formula>4</formula>
    </cfRule>
    <cfRule type="cellIs" dxfId="14" priority="77" stopIfTrue="1" operator="lessThan">
      <formula>4</formula>
    </cfRule>
  </conditionalFormatting>
  <conditionalFormatting sqref="M27:M28">
    <cfRule type="cellIs" dxfId="13" priority="74" stopIfTrue="1" operator="between">
      <formula>0</formula>
      <formula>2</formula>
    </cfRule>
    <cfRule type="cellIs" dxfId="12" priority="75" stopIfTrue="1" operator="greaterThan">
      <formula>2</formula>
    </cfRule>
  </conditionalFormatting>
  <conditionalFormatting sqref="M40">
    <cfRule type="expression" dxfId="11" priority="10">
      <formula>$O$40="erfüllt"</formula>
    </cfRule>
    <cfRule type="expression" dxfId="10" priority="12">
      <formula>$O$40="nicht erfüllt"</formula>
    </cfRule>
  </conditionalFormatting>
  <conditionalFormatting sqref="M44">
    <cfRule type="expression" dxfId="9" priority="8">
      <formula>$O$40="erfüllt"</formula>
    </cfRule>
    <cfRule type="expression" dxfId="8" priority="9">
      <formula>$O$40="nicht erfüllt"</formula>
    </cfRule>
  </conditionalFormatting>
  <conditionalFormatting sqref="M45">
    <cfRule type="expression" dxfId="7" priority="28" stopIfTrue="1">
      <formula>$O$45="erfüllt"</formula>
    </cfRule>
    <cfRule type="expression" dxfId="6" priority="29" stopIfTrue="1">
      <formula>$O$45="nicht erfüllt"</formula>
    </cfRule>
  </conditionalFormatting>
  <conditionalFormatting sqref="M25:S25">
    <cfRule type="expression" dxfId="5" priority="3">
      <formula>(COUNTBLANK($M25)=0)</formula>
    </cfRule>
  </conditionalFormatting>
  <conditionalFormatting sqref="M39:S39">
    <cfRule type="expression" dxfId="4" priority="1">
      <formula>(COUNTBLANK($M39)=0)</formula>
    </cfRule>
  </conditionalFormatting>
  <conditionalFormatting sqref="M43:S43">
    <cfRule type="expression" dxfId="3" priority="2">
      <formula>(COUNTBLANK($M43)=0)</formula>
    </cfRule>
  </conditionalFormatting>
  <conditionalFormatting sqref="N39:Q39">
    <cfRule type="expression" dxfId="2" priority="31">
      <formula>(COUNTBLANK($M$57)=0)</formula>
    </cfRule>
  </conditionalFormatting>
  <conditionalFormatting sqref="N44:Q44">
    <cfRule type="expression" dxfId="1" priority="22">
      <formula>(COUNTBLANK($M$61)=0)</formula>
    </cfRule>
  </conditionalFormatting>
  <conditionalFormatting sqref="Q40">
    <cfRule type="expression" dxfId="0" priority="23">
      <formula>(COUNTBLANK($M$57)=0)</formula>
    </cfRule>
  </conditionalFormatting>
  <dataValidations count="1">
    <dataValidation type="list" allowBlank="1" showInputMessage="1" showErrorMessage="1" sqref="B9:I11 B12:H14 B15:G15 D16:E16 G17 D18:E18" xr:uid="{00000000-0002-0000-0000-000000000000}">
      <formula1>$P$9:$P$19</formula1>
    </dataValidation>
  </dataValidations>
  <pageMargins left="0.70866141732283472" right="0.70866141732283472" top="0.78740157480314965" bottom="0.78740157480314965" header="0.31496062992125984" footer="0.31496062992125984"/>
  <pageSetup paperSize="9" scale="49" orientation="portrait" r:id="rId1"/>
  <ignoredErrors>
    <ignoredError sqref="K9:K11" formulaRange="1"/>
    <ignoredError sqref="L17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A11"/>
  <sheetViews>
    <sheetView workbookViewId="0">
      <selection sqref="A1:A11"/>
    </sheetView>
  </sheetViews>
  <sheetFormatPr baseColWidth="10" defaultRowHeight="15" x14ac:dyDescent="0.25"/>
  <sheetData>
    <row r="1" spans="1:1" x14ac:dyDescent="0.25">
      <c r="A1">
        <v>6</v>
      </c>
    </row>
    <row r="2" spans="1:1" x14ac:dyDescent="0.25">
      <c r="A2">
        <v>5.5</v>
      </c>
    </row>
    <row r="3" spans="1:1" x14ac:dyDescent="0.25">
      <c r="A3">
        <v>5</v>
      </c>
    </row>
    <row r="4" spans="1:1" x14ac:dyDescent="0.25">
      <c r="A4">
        <v>4.5</v>
      </c>
    </row>
    <row r="5" spans="1:1" x14ac:dyDescent="0.25">
      <c r="A5">
        <v>4</v>
      </c>
    </row>
    <row r="6" spans="1:1" x14ac:dyDescent="0.25">
      <c r="A6">
        <v>3.5</v>
      </c>
    </row>
    <row r="7" spans="1:1" x14ac:dyDescent="0.25">
      <c r="A7">
        <v>3</v>
      </c>
    </row>
    <row r="8" spans="1:1" x14ac:dyDescent="0.25">
      <c r="A8">
        <v>2.5</v>
      </c>
    </row>
    <row r="9" spans="1:1" x14ac:dyDescent="0.25">
      <c r="A9">
        <v>2</v>
      </c>
    </row>
    <row r="10" spans="1:1" x14ac:dyDescent="0.25">
      <c r="A10">
        <v>1.5</v>
      </c>
    </row>
    <row r="11" spans="1:1" x14ac:dyDescent="0.25">
      <c r="A11">
        <v>1</v>
      </c>
    </row>
  </sheetData>
  <sheetProtection algorithmName="SHA-512" hashValue="VPwG18ULOcAZhZyIv2R+4pq7yBStYnHPYjMU1lMgmsFMgxoO2q9pEx79PCHHxhypfGTV9AxM5zxZiQoinJYXJQ==" saltValue="21DLXyFiZHup/n9tWrN7oA==" spinCount="100000" sheet="1" objects="1" scenarios="1"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otebookType xmlns="45473072-4ae6-4945-82c8-685959c84075" xsi:nil="true"/>
    <Math_Settings xmlns="45473072-4ae6-4945-82c8-685959c84075" xsi:nil="true"/>
    <FolderType xmlns="45473072-4ae6-4945-82c8-685959c84075" xsi:nil="true"/>
    <Owner xmlns="45473072-4ae6-4945-82c8-685959c84075">
      <UserInfo>
        <DisplayName/>
        <AccountId xsi:nil="true"/>
        <AccountType/>
      </UserInfo>
    </Owner>
    <Student_Groups xmlns="45473072-4ae6-4945-82c8-685959c84075">
      <UserInfo>
        <DisplayName/>
        <AccountId xsi:nil="true"/>
        <AccountType/>
      </UserInfo>
    </Student_Groups>
    <AppVersion xmlns="45473072-4ae6-4945-82c8-685959c84075" xsi:nil="true"/>
    <TeamsChannelId xmlns="45473072-4ae6-4945-82c8-685959c84075" xsi:nil="true"/>
    <Invited_Teachers xmlns="45473072-4ae6-4945-82c8-685959c84075" xsi:nil="true"/>
    <Invited_Students xmlns="45473072-4ae6-4945-82c8-685959c84075" xsi:nil="true"/>
    <Students xmlns="45473072-4ae6-4945-82c8-685959c84075">
      <UserInfo>
        <DisplayName/>
        <AccountId xsi:nil="true"/>
        <AccountType/>
      </UserInfo>
    </Students>
    <Teams_Channel_Section_Location xmlns="45473072-4ae6-4945-82c8-685959c84075" xsi:nil="true"/>
    <CultureName xmlns="45473072-4ae6-4945-82c8-685959c84075" xsi:nil="true"/>
    <Distribution_Groups xmlns="45473072-4ae6-4945-82c8-685959c84075" xsi:nil="true"/>
    <Self_Registration_Enabled xmlns="45473072-4ae6-4945-82c8-685959c84075" xsi:nil="true"/>
    <Has_Teacher_Only_SectionGroup xmlns="45473072-4ae6-4945-82c8-685959c84075" xsi:nil="true"/>
    <DefaultSectionNames xmlns="45473072-4ae6-4945-82c8-685959c84075" xsi:nil="true"/>
    <_activity xmlns="45473072-4ae6-4945-82c8-685959c84075" xsi:nil="true"/>
    <LMS_Mappings xmlns="45473072-4ae6-4945-82c8-685959c84075" xsi:nil="true"/>
    <IsNotebookLocked xmlns="45473072-4ae6-4945-82c8-685959c84075" xsi:nil="true"/>
    <Teachers xmlns="45473072-4ae6-4945-82c8-685959c84075">
      <UserInfo>
        <DisplayName/>
        <AccountId xsi:nil="true"/>
        <AccountType/>
      </UserInfo>
    </Teachers>
    <Templates xmlns="45473072-4ae6-4945-82c8-685959c84075" xsi:nil="true"/>
    <Is_Collaboration_Space_Locked xmlns="45473072-4ae6-4945-82c8-685959c8407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FAB72CD5BA6F843B9CD266AB7A72161" ma:contentTypeVersion="33" ma:contentTypeDescription="Ein neues Dokument erstellen." ma:contentTypeScope="" ma:versionID="640bf35d5fbfb2378cef133e5d5975c0">
  <xsd:schema xmlns:xsd="http://www.w3.org/2001/XMLSchema" xmlns:xs="http://www.w3.org/2001/XMLSchema" xmlns:p="http://schemas.microsoft.com/office/2006/metadata/properties" xmlns:ns3="da0b32b4-c040-408f-8066-0d9ad9ce032a" xmlns:ns4="45473072-4ae6-4945-82c8-685959c84075" targetNamespace="http://schemas.microsoft.com/office/2006/metadata/properties" ma:root="true" ma:fieldsID="317d07999fb0412e4e8dbb870cf12d3a" ns3:_="" ns4:_="">
    <xsd:import namespace="da0b32b4-c040-408f-8066-0d9ad9ce032a"/>
    <xsd:import namespace="45473072-4ae6-4945-82c8-685959c84075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LengthInSeconds" minOccurs="0"/>
                <xsd:element ref="ns4:MediaServiceAutoKeyPoints" minOccurs="0"/>
                <xsd:element ref="ns4:MediaServiceKeyPoints" minOccurs="0"/>
                <xsd:element ref="ns4:NotebookType" minOccurs="0"/>
                <xsd:element ref="ns4:FolderType" minOccurs="0"/>
                <xsd:element ref="ns4:CultureName" minOccurs="0"/>
                <xsd:element ref="ns4:AppVersion" minOccurs="0"/>
                <xsd:element ref="ns4:TeamsChannelId" minOccurs="0"/>
                <xsd:element ref="ns4:Owner" minOccurs="0"/>
                <xsd:element ref="ns4:Math_Settings" minOccurs="0"/>
                <xsd:element ref="ns4:DefaultSectionNames" minOccurs="0"/>
                <xsd:element ref="ns4:Templates" minOccurs="0"/>
                <xsd:element ref="ns4:Teachers" minOccurs="0"/>
                <xsd:element ref="ns4:Students" minOccurs="0"/>
                <xsd:element ref="ns4:Student_Groups" minOccurs="0"/>
                <xsd:element ref="ns4:Distribution_Groups" minOccurs="0"/>
                <xsd:element ref="ns4:LMS_Mappings" minOccurs="0"/>
                <xsd:element ref="ns4:Invited_Teachers" minOccurs="0"/>
                <xsd:element ref="ns4:Invited_Students" minOccurs="0"/>
                <xsd:element ref="ns4:Self_Registration_Enabled" minOccurs="0"/>
                <xsd:element ref="ns4:Has_Teacher_Only_SectionGroup" minOccurs="0"/>
                <xsd:element ref="ns4:Is_Collaboration_Space_Locked" minOccurs="0"/>
                <xsd:element ref="ns4:IsNotebookLocked" minOccurs="0"/>
                <xsd:element ref="ns4:Teams_Channel_Section_Location" minOccurs="0"/>
                <xsd:element ref="ns4:_activity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0b32b4-c040-408f-8066-0d9ad9ce032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Freigabehinweishash" ma:description="" ma:hidden="true" ma:internalName="SharingHintHash" ma:readOnly="true">
      <xsd:simpleType>
        <xsd:restriction base="dms:Text"/>
      </xsd:simpleType>
    </xsd:element>
    <xsd:element name="LastSharedByUser" ma:index="11" nillable="true" ma:displayName="Zuletzt freigegeben nach Benutz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Zuletzt freigegeben nach Zeitpunkt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5473072-4ae6-4945-82c8-685959c8407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NotebookType" ma:index="18" nillable="true" ma:displayName="Notebook Type" ma:internalName="NotebookType">
      <xsd:simpleType>
        <xsd:restriction base="dms:Text"/>
      </xsd:simpleType>
    </xsd:element>
    <xsd:element name="FolderType" ma:index="19" nillable="true" ma:displayName="Folder Type" ma:internalName="FolderType">
      <xsd:simpleType>
        <xsd:restriction base="dms:Text"/>
      </xsd:simpleType>
    </xsd:element>
    <xsd:element name="CultureName" ma:index="20" nillable="true" ma:displayName="Culture Name" ma:internalName="CultureName">
      <xsd:simpleType>
        <xsd:restriction base="dms:Text"/>
      </xsd:simpleType>
    </xsd:element>
    <xsd:element name="AppVersion" ma:index="21" nillable="true" ma:displayName="App Version" ma:internalName="AppVersion">
      <xsd:simpleType>
        <xsd:restriction base="dms:Text"/>
      </xsd:simpleType>
    </xsd:element>
    <xsd:element name="TeamsChannelId" ma:index="22" nillable="true" ma:displayName="Teams Channel Id" ma:internalName="TeamsChannelId">
      <xsd:simpleType>
        <xsd:restriction base="dms:Text"/>
      </xsd:simpleType>
    </xsd:element>
    <xsd:element name="Owner" ma:index="23" nillable="true" ma:displayName="Owner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ath_Settings" ma:index="24" nillable="true" ma:displayName="Math Settings" ma:internalName="Math_Settings">
      <xsd:simpleType>
        <xsd:restriction base="dms:Text"/>
      </xsd:simpleType>
    </xsd:element>
    <xsd:element name="DefaultSectionNames" ma:index="25" nillable="true" ma:displayName="Default Section Names" ma:internalName="DefaultSectionNames">
      <xsd:simpleType>
        <xsd:restriction base="dms:Note">
          <xsd:maxLength value="255"/>
        </xsd:restriction>
      </xsd:simpleType>
    </xsd:element>
    <xsd:element name="Templates" ma:index="26" nillable="true" ma:displayName="Templates" ma:internalName="Templates">
      <xsd:simpleType>
        <xsd:restriction base="dms:Note">
          <xsd:maxLength value="255"/>
        </xsd:restriction>
      </xsd:simpleType>
    </xsd:element>
    <xsd:element name="Teachers" ma:index="27" nillable="true" ma:displayName="Teachers" ma:internalName="Teacher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tudents" ma:index="28" nillable="true" ma:displayName="Students" ma:internalName="Student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tudent_Groups" ma:index="29" nillable="true" ma:displayName="Student Groups" ma:internalName="Student_Group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istribution_Groups" ma:index="30" nillable="true" ma:displayName="Distribution Groups" ma:internalName="Distribution_Groups">
      <xsd:simpleType>
        <xsd:restriction base="dms:Note">
          <xsd:maxLength value="255"/>
        </xsd:restriction>
      </xsd:simpleType>
    </xsd:element>
    <xsd:element name="LMS_Mappings" ma:index="31" nillable="true" ma:displayName="LMS Mappings" ma:internalName="LMS_Mappings">
      <xsd:simpleType>
        <xsd:restriction base="dms:Note">
          <xsd:maxLength value="255"/>
        </xsd:restriction>
      </xsd:simpleType>
    </xsd:element>
    <xsd:element name="Invited_Teachers" ma:index="32" nillable="true" ma:displayName="Invited Teachers" ma:internalName="Invited_Teachers">
      <xsd:simpleType>
        <xsd:restriction base="dms:Note">
          <xsd:maxLength value="255"/>
        </xsd:restriction>
      </xsd:simpleType>
    </xsd:element>
    <xsd:element name="Invited_Students" ma:index="33" nillable="true" ma:displayName="Invited Students" ma:internalName="Invited_Students">
      <xsd:simpleType>
        <xsd:restriction base="dms:Note">
          <xsd:maxLength value="255"/>
        </xsd:restriction>
      </xsd:simpleType>
    </xsd:element>
    <xsd:element name="Self_Registration_Enabled" ma:index="34" nillable="true" ma:displayName="Self Registration Enabled" ma:internalName="Self_Registration_Enabled">
      <xsd:simpleType>
        <xsd:restriction base="dms:Boolean"/>
      </xsd:simpleType>
    </xsd:element>
    <xsd:element name="Has_Teacher_Only_SectionGroup" ma:index="35" nillable="true" ma:displayName="Has Teacher Only SectionGroup" ma:internalName="Has_Teacher_Only_SectionGroup">
      <xsd:simpleType>
        <xsd:restriction base="dms:Boolean"/>
      </xsd:simpleType>
    </xsd:element>
    <xsd:element name="Is_Collaboration_Space_Locked" ma:index="36" nillable="true" ma:displayName="Is Collaboration Space Locked" ma:internalName="Is_Collaboration_Space_Locked">
      <xsd:simpleType>
        <xsd:restriction base="dms:Boolean"/>
      </xsd:simpleType>
    </xsd:element>
    <xsd:element name="IsNotebookLocked" ma:index="37" nillable="true" ma:displayName="Is Notebook Locked" ma:internalName="IsNotebookLocked">
      <xsd:simpleType>
        <xsd:restriction base="dms:Boolean"/>
      </xsd:simpleType>
    </xsd:element>
    <xsd:element name="Teams_Channel_Section_Location" ma:index="38" nillable="true" ma:displayName="Teams Channel Section Location" ma:internalName="Teams_Channel_Section_Location">
      <xsd:simpleType>
        <xsd:restriction base="dms:Text"/>
      </xsd:simpleType>
    </xsd:element>
    <xsd:element name="_activity" ma:index="39" nillable="true" ma:displayName="_activity" ma:hidden="true" ma:internalName="_activity">
      <xsd:simpleType>
        <xsd:restriction base="dms:Note"/>
      </xsd:simpleType>
    </xsd:element>
    <xsd:element name="MediaServiceObjectDetectorVersions" ma:index="4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206E237-2919-42B6-B1AE-555C8716243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1A6A3A1-72EC-4912-A29F-7F8A3D129341}">
  <ds:schemaRefs>
    <ds:schemaRef ds:uri="http://schemas.microsoft.com/office/2006/documentManagement/types"/>
    <ds:schemaRef ds:uri="http://schemas.microsoft.com/office/infopath/2007/PartnerControls"/>
    <ds:schemaRef ds:uri="da0b32b4-c040-408f-8066-0d9ad9ce032a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45473072-4ae6-4945-82c8-685959c84075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88BE38F-B668-49A4-8820-7B24562CA62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a0b32b4-c040-408f-8066-0d9ad9ce032a"/>
    <ds:schemaRef ds:uri="45473072-4ae6-4945-82c8-685959c8407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EFZ</vt:lpstr>
      <vt:lpstr>BM</vt:lpstr>
      <vt:lpstr>Tabelle1</vt:lpstr>
      <vt:lpstr>EFZ!Druckbereich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604_4_Notenrechner HMS 2023</dc:title>
  <dc:subject>Notenrechner HMS</dc:subject>
  <dc:creator>Stephan Amstutz</dc:creator>
  <dc:description>update Feb. 2026</dc:description>
  <cp:lastModifiedBy>Amstutz Stephan</cp:lastModifiedBy>
  <cp:lastPrinted>2026-02-03T05:37:12Z</cp:lastPrinted>
  <dcterms:created xsi:type="dcterms:W3CDTF">2015-06-11T07:49:47Z</dcterms:created>
  <dcterms:modified xsi:type="dcterms:W3CDTF">2026-02-04T05:22:01Z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0x0101006FAB72CD5BA6F843B9CD266AB7A72161</vt:lpwstr>
  </property>
</Properties>
</file>